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智能化定" sheetId="1" r:id="rId1"/>
  </sheets>
  <calcPr calcId="144525"/>
</workbook>
</file>

<file path=xl/sharedStrings.xml><?xml version="1.0" encoding="utf-8"?>
<sst xmlns="http://schemas.openxmlformats.org/spreadsheetml/2006/main" count="51" uniqueCount="44">
  <si>
    <t xml:space="preserve">蔡甸区2023年市级工业智能化改造专项资金汇总表
</t>
  </si>
  <si>
    <t>编制单位：蔡甸区科学技术和经济信息化局</t>
  </si>
  <si>
    <t>2021.1.1--2022.12.31</t>
  </si>
  <si>
    <t>单位：万元</t>
  </si>
  <si>
    <t xml:space="preserve">序号</t>
  </si>
  <si>
    <t xml:space="preserve">项目基本信息</t>
  </si>
  <si>
    <t>申报投资数（申报文本）</t>
  </si>
  <si>
    <t>送审投资数</t>
  </si>
  <si>
    <t>设备审减额</t>
  </si>
  <si>
    <t>研发费用审减额</t>
  </si>
  <si>
    <t>审定投资数</t>
  </si>
  <si>
    <t>本次预计补贴资金（8%）</t>
  </si>
  <si>
    <t>预计补贴向下取整</t>
  </si>
  <si>
    <t>其中：市级承担资金</t>
  </si>
  <si>
    <t>区级承担资金</t>
  </si>
  <si>
    <t>备注</t>
  </si>
  <si>
    <t xml:space="preserve">承担项目单位</t>
  </si>
  <si>
    <t>项目名称</t>
  </si>
  <si>
    <t xml:space="preserve">合计</t>
  </si>
  <si>
    <t>建筑工程费</t>
  </si>
  <si>
    <t>设备购置及安装工程费</t>
  </si>
  <si>
    <t>研发费用</t>
  </si>
  <si>
    <t>合计</t>
  </si>
  <si>
    <t>未支付</t>
  </si>
  <si>
    <t>非生产性设备</t>
  </si>
  <si>
    <t>融资租赁费</t>
  </si>
  <si>
    <t>未达到可使用状态设备投资</t>
  </si>
  <si>
    <t>已专项补贴过的研发设备</t>
  </si>
  <si>
    <t>增值税进项税抵扣</t>
  </si>
  <si>
    <t>博格华纳汽车零部件（武汉）有限公司</t>
  </si>
  <si>
    <t>汽车零部件生产线智能化改造升级</t>
  </si>
  <si>
    <t>武汉博莱瑞汽车饰件有限公司</t>
  </si>
  <si>
    <t>汽车零部件智能制造项目开发投资</t>
  </si>
  <si>
    <t>武汉聚亚美新材料有限公司</t>
  </si>
  <si>
    <t>关于生产塑料零部件智能化改造项目（一期）</t>
  </si>
  <si>
    <t>武汉长华长源汽车零部件有限公司</t>
  </si>
  <si>
    <t>汽车冲焊件智能制造工厂建设项目</t>
  </si>
  <si>
    <t>其中有1015.88万元设备投资符合《武汉市工业智能化装备推广应用指导目录》按30%补贴共304万元</t>
  </si>
  <si>
    <t>湖北智象科技有限公司</t>
  </si>
  <si>
    <t>循环包装器具</t>
  </si>
  <si>
    <t>湖北超人汽车零部件有限公司</t>
  </si>
  <si>
    <t>湖北超人汽车车灯生产升级改造项目</t>
  </si>
  <si>
    <t>科德汽车零部件（武汉）有限公司</t>
  </si>
  <si>
    <t>科德汽车天窗产线智能追溯MES系统升级改造项目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</si>
</sst>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_ "/>
    <numFmt numFmtId="178" formatCode="_ * #,##0_ ;_ * \-#,##0_ ;_ * &quot;-&quot;??_ ;_ @_ "/>
    <numFmt numFmtId="179" formatCode="#,##0.0_ "/>
  </numFmts>
  <fonts count="33">
    <font>
      <sz val="11"/>
      <color theme="1"/>
      <name val="等线"/>
      <charset val="134"/>
      <scheme val="minor"/>
    </font>
    <font>
      <sz val="11"/>
      <name val="仿宋"/>
      <charset val="134"/>
    </font>
    <font>
      <sz val="10"/>
      <name val="仿宋"/>
      <charset val="134"/>
    </font>
    <font>
      <sz val="10"/>
      <color theme="1"/>
      <name val="仿宋"/>
      <charset val="134"/>
    </font>
    <font>
      <b/>
      <sz val="10"/>
      <color theme="1"/>
      <name val="仿宋"/>
      <charset val="134"/>
    </font>
    <font>
      <b/>
      <sz val="16"/>
      <name val="仿宋"/>
      <charset val="134"/>
    </font>
    <font>
      <b/>
      <sz val="16"/>
      <name val="仿宋"/>
      <charset val="134"/>
    </font>
    <font>
      <b/>
      <sz val="10"/>
      <name val="仿宋"/>
      <charset val="134"/>
    </font>
    <font>
      <b/>
      <sz val="10"/>
      <name val="仿宋"/>
      <charset val="134"/>
    </font>
    <font>
      <b/>
      <sz val="10"/>
      <color rgb="FF000000"/>
      <name val="仿宋"/>
      <charset val="134"/>
    </font>
    <font>
      <sz val="10"/>
      <color rgb="FF000000"/>
      <name val="仿宋"/>
      <charset val="134"/>
    </font>
    <font>
      <sz val="16"/>
      <name val="仿宋"/>
      <charset val="134"/>
    </font>
    <font>
      <sz val="10"/>
      <name val="Times New Roman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4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8" borderId="9" applyNumberFormat="0" applyFont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5" fillId="12" borderId="12" applyNumberFormat="0" applyAlignment="0" applyProtection="0">
      <alignment vertical="center"/>
    </xf>
    <xf numFmtId="0" fontId="26" fillId="12" borderId="8" applyNumberFormat="0" applyAlignment="0" applyProtection="0">
      <alignment vertical="center"/>
    </xf>
    <xf numFmtId="0" fontId="27" fillId="13" borderId="13" applyNumberFormat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32" fillId="0" borderId="0" applyBorder="0"/>
    <xf numFmtId="0" fontId="13" fillId="32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</cellStyleXfs>
  <cellXfs count="64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43" fontId="2" fillId="0" borderId="0" xfId="0" applyNumberFormat="1" applyFont="1" applyFill="1" applyAlignment="1">
      <alignment horizontal="center" vertical="center" wrapText="1"/>
    </xf>
    <xf numFmtId="43" fontId="3" fillId="0" borderId="0" xfId="0" applyNumberFormat="1" applyFont="1" applyFill="1" applyAlignment="1">
      <alignment horizontal="center" vertical="center" wrapText="1"/>
    </xf>
    <xf numFmtId="177" fontId="3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176" fontId="3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178" fontId="3" fillId="0" borderId="0" xfId="0" applyNumberFormat="1" applyFont="1" applyFill="1" applyAlignment="1">
      <alignment horizontal="center" vertical="center" wrapText="1"/>
    </xf>
    <xf numFmtId="177" fontId="3" fillId="2" borderId="0" xfId="0" applyNumberFormat="1" applyFont="1" applyFill="1" applyAlignment="1">
      <alignment horizontal="center" vertical="center" wrapText="1"/>
    </xf>
    <xf numFmtId="176" fontId="3" fillId="2" borderId="0" xfId="0" applyNumberFormat="1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177" fontId="5" fillId="2" borderId="0" xfId="0" applyNumberFormat="1" applyFont="1" applyFill="1" applyAlignment="1">
      <alignment horizontal="center" vertical="top" wrapText="1"/>
    </xf>
    <xf numFmtId="0" fontId="6" fillId="2" borderId="0" xfId="0" applyFont="1" applyFill="1" applyAlignment="1">
      <alignment horizontal="center" vertical="top" wrapText="1"/>
    </xf>
    <xf numFmtId="176" fontId="6" fillId="2" borderId="0" xfId="0" applyNumberFormat="1" applyFont="1" applyFill="1" applyAlignment="1">
      <alignment horizontal="center" vertical="top" wrapText="1"/>
    </xf>
    <xf numFmtId="177" fontId="7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176" fontId="2" fillId="2" borderId="0" xfId="0" applyNumberFormat="1" applyFont="1" applyFill="1" applyAlignment="1">
      <alignment horizontal="center" vertical="center" wrapText="1"/>
    </xf>
    <xf numFmtId="176" fontId="8" fillId="2" borderId="0" xfId="0" applyNumberFormat="1" applyFont="1" applyFill="1" applyAlignment="1">
      <alignment horizontal="center" vertical="center" wrapText="1"/>
    </xf>
    <xf numFmtId="177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176" fontId="9" fillId="2" borderId="1" xfId="0" applyNumberFormat="1" applyFont="1" applyFill="1" applyBorder="1" applyAlignment="1">
      <alignment horizontal="center" vertical="center" wrapText="1"/>
    </xf>
    <xf numFmtId="176" fontId="8" fillId="2" borderId="1" xfId="0" applyNumberFormat="1" applyFont="1" applyFill="1" applyBorder="1" applyAlignment="1">
      <alignment horizontal="center" vertical="center" wrapText="1"/>
    </xf>
    <xf numFmtId="176" fontId="8" fillId="2" borderId="2" xfId="47" applyNumberFormat="1" applyFont="1" applyFill="1" applyBorder="1" applyAlignment="1">
      <alignment horizontal="center" vertical="center" wrapText="1"/>
    </xf>
    <xf numFmtId="177" fontId="8" fillId="2" borderId="1" xfId="0" applyNumberFormat="1" applyFont="1" applyFill="1" applyBorder="1" applyAlignment="1">
      <alignment horizontal="center" vertical="center" wrapText="1"/>
    </xf>
    <xf numFmtId="176" fontId="8" fillId="2" borderId="1" xfId="47" applyNumberFormat="1" applyFont="1" applyFill="1" applyBorder="1" applyAlignment="1">
      <alignment horizontal="center" vertical="center" wrapText="1"/>
    </xf>
    <xf numFmtId="177" fontId="9" fillId="2" borderId="2" xfId="0" applyNumberFormat="1" applyFont="1" applyFill="1" applyBorder="1" applyAlignment="1">
      <alignment horizontal="center" vertical="center" wrapText="1"/>
    </xf>
    <xf numFmtId="43" fontId="9" fillId="2" borderId="3" xfId="0" applyNumberFormat="1" applyFont="1" applyFill="1" applyBorder="1" applyAlignment="1">
      <alignment horizontal="center" vertical="center" wrapText="1"/>
    </xf>
    <xf numFmtId="43" fontId="9" fillId="2" borderId="4" xfId="0" applyNumberFormat="1" applyFont="1" applyFill="1" applyBorder="1" applyAlignment="1">
      <alignment horizontal="center" vertical="center" wrapText="1"/>
    </xf>
    <xf numFmtId="43" fontId="8" fillId="2" borderId="1" xfId="0" applyNumberFormat="1" applyFont="1" applyFill="1" applyBorder="1" applyAlignment="1">
      <alignment horizontal="center" vertical="center" wrapText="1"/>
    </xf>
    <xf numFmtId="177" fontId="3" fillId="2" borderId="1" xfId="0" applyNumberFormat="1" applyFont="1" applyFill="1" applyBorder="1" applyAlignment="1">
      <alignment horizontal="center" vertical="center" wrapText="1"/>
    </xf>
    <xf numFmtId="43" fontId="2" fillId="2" borderId="1" xfId="0" applyNumberFormat="1" applyFont="1" applyFill="1" applyBorder="1" applyAlignment="1">
      <alignment horizontal="center" vertical="center" wrapText="1"/>
    </xf>
    <xf numFmtId="43" fontId="4" fillId="2" borderId="1" xfId="0" applyNumberFormat="1" applyFont="1" applyFill="1" applyBorder="1" applyAlignment="1">
      <alignment horizontal="center" vertical="center" wrapText="1"/>
    </xf>
    <xf numFmtId="43" fontId="3" fillId="2" borderId="1" xfId="0" applyNumberFormat="1" applyFont="1" applyFill="1" applyBorder="1" applyAlignment="1">
      <alignment horizontal="center" vertical="center" wrapText="1"/>
    </xf>
    <xf numFmtId="43" fontId="10" fillId="2" borderId="1" xfId="0" applyNumberFormat="1" applyFont="1" applyFill="1" applyBorder="1" applyAlignment="1">
      <alignment horizontal="center" vertical="center"/>
    </xf>
    <xf numFmtId="43" fontId="10" fillId="2" borderId="1" xfId="0" applyNumberFormat="1" applyFont="1" applyFill="1" applyBorder="1" applyAlignment="1">
      <alignment horizontal="center" vertical="center" wrapText="1"/>
    </xf>
    <xf numFmtId="176" fontId="2" fillId="2" borderId="5" xfId="0" applyNumberFormat="1" applyFont="1" applyFill="1" applyBorder="1" applyAlignment="1">
      <alignment horizontal="center" vertical="center" wrapText="1"/>
    </xf>
    <xf numFmtId="176" fontId="8" fillId="2" borderId="3" xfId="47" applyNumberFormat="1" applyFont="1" applyFill="1" applyBorder="1" applyAlignment="1">
      <alignment horizontal="center" vertical="center" wrapText="1"/>
    </xf>
    <xf numFmtId="43" fontId="8" fillId="2" borderId="4" xfId="47" applyNumberFormat="1" applyFont="1" applyFill="1" applyBorder="1" applyAlignment="1">
      <alignment horizontal="center" vertical="center" wrapText="1"/>
    </xf>
    <xf numFmtId="43" fontId="8" fillId="2" borderId="2" xfId="47" applyNumberFormat="1" applyFont="1" applyFill="1" applyBorder="1" applyAlignment="1">
      <alignment horizontal="center" vertical="center"/>
    </xf>
    <xf numFmtId="43" fontId="8" fillId="2" borderId="3" xfId="47" applyNumberFormat="1" applyFont="1" applyFill="1" applyBorder="1" applyAlignment="1">
      <alignment horizontal="center" vertical="center"/>
    </xf>
    <xf numFmtId="43" fontId="8" fillId="2" borderId="1" xfId="47" applyNumberFormat="1" applyFont="1" applyFill="1" applyBorder="1" applyAlignment="1">
      <alignment horizontal="center" vertical="center" wrapText="1"/>
    </xf>
    <xf numFmtId="43" fontId="8" fillId="2" borderId="1" xfId="47" applyNumberFormat="1" applyFont="1" applyFill="1" applyBorder="1" applyAlignment="1">
      <alignment horizontal="center" vertical="center"/>
    </xf>
    <xf numFmtId="43" fontId="3" fillId="2" borderId="0" xfId="0" applyNumberFormat="1" applyFont="1" applyFill="1" applyAlignment="1">
      <alignment horizontal="center" vertical="center" wrapText="1"/>
    </xf>
    <xf numFmtId="43" fontId="2" fillId="2" borderId="0" xfId="0" applyNumberFormat="1" applyFont="1" applyFill="1" applyAlignment="1">
      <alignment horizontal="center" vertical="center"/>
    </xf>
    <xf numFmtId="178" fontId="3" fillId="2" borderId="0" xfId="0" applyNumberFormat="1" applyFont="1" applyFill="1" applyAlignment="1">
      <alignment horizontal="center" vertical="center" wrapText="1"/>
    </xf>
    <xf numFmtId="0" fontId="11" fillId="2" borderId="0" xfId="0" applyFont="1" applyFill="1" applyAlignment="1">
      <alignment horizontal="center" vertical="top" wrapText="1"/>
    </xf>
    <xf numFmtId="178" fontId="6" fillId="2" borderId="0" xfId="0" applyNumberFormat="1" applyFont="1" applyFill="1" applyAlignment="1">
      <alignment horizontal="center" vertical="top" wrapText="1"/>
    </xf>
    <xf numFmtId="0" fontId="8" fillId="2" borderId="0" xfId="0" applyFont="1" applyFill="1" applyAlignment="1">
      <alignment horizontal="center" vertical="center" wrapText="1"/>
    </xf>
    <xf numFmtId="178" fontId="2" fillId="2" borderId="0" xfId="0" applyNumberFormat="1" applyFont="1" applyFill="1" applyAlignment="1">
      <alignment horizontal="center" vertical="center" wrapText="1"/>
    </xf>
    <xf numFmtId="43" fontId="8" fillId="2" borderId="2" xfId="47" applyNumberFormat="1" applyFont="1" applyFill="1" applyBorder="1" applyAlignment="1">
      <alignment horizontal="center" vertical="center" wrapText="1"/>
    </xf>
    <xf numFmtId="43" fontId="8" fillId="2" borderId="6" xfId="47" applyNumberFormat="1" applyFont="1" applyFill="1" applyBorder="1" applyAlignment="1">
      <alignment horizontal="center" vertical="center" wrapText="1"/>
    </xf>
    <xf numFmtId="178" fontId="8" fillId="2" borderId="6" xfId="47" applyNumberFormat="1" applyFont="1" applyFill="1" applyBorder="1" applyAlignment="1">
      <alignment horizontal="center" vertical="center" wrapText="1"/>
    </xf>
    <xf numFmtId="178" fontId="7" fillId="2" borderId="6" xfId="47" applyNumberFormat="1" applyFont="1" applyFill="1" applyBorder="1" applyAlignment="1">
      <alignment horizontal="center" vertical="center" wrapText="1"/>
    </xf>
    <xf numFmtId="43" fontId="8" fillId="2" borderId="7" xfId="47" applyNumberFormat="1" applyFont="1" applyFill="1" applyBorder="1" applyAlignment="1">
      <alignment horizontal="center" vertical="center" wrapText="1"/>
    </xf>
    <xf numFmtId="178" fontId="8" fillId="2" borderId="7" xfId="47" applyNumberFormat="1" applyFont="1" applyFill="1" applyBorder="1" applyAlignment="1">
      <alignment horizontal="center" vertical="center" wrapText="1"/>
    </xf>
    <xf numFmtId="178" fontId="7" fillId="2" borderId="7" xfId="47" applyNumberFormat="1" applyFont="1" applyFill="1" applyBorder="1" applyAlignment="1">
      <alignment horizontal="center" vertical="center" wrapText="1"/>
    </xf>
    <xf numFmtId="178" fontId="8" fillId="2" borderId="1" xfId="0" applyNumberFormat="1" applyFont="1" applyFill="1" applyBorder="1" applyAlignment="1">
      <alignment horizontal="center" vertical="center" wrapText="1"/>
    </xf>
    <xf numFmtId="178" fontId="12" fillId="2" borderId="1" xfId="0" applyNumberFormat="1" applyFont="1" applyFill="1" applyBorder="1" applyAlignment="1">
      <alignment horizontal="center" vertical="center" wrapText="1"/>
    </xf>
    <xf numFmtId="179" fontId="8" fillId="2" borderId="1" xfId="0" applyNumberFormat="1" applyFont="1" applyFill="1" applyBorder="1" applyAlignment="1">
      <alignment horizontal="center" vertical="center" wrapText="1"/>
    </xf>
    <xf numFmtId="179" fontId="12" fillId="2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常规 10" xfId="47"/>
    <cellStyle name="40% - 强调文字颜色 6" xfId="48" builtinId="51"/>
    <cellStyle name="60% - 强调文字颜色 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A13"/>
  <sheetViews>
    <sheetView tabSelected="1" workbookViewId="0">
      <pane xSplit="3" ySplit="6" topLeftCell="K9" activePane="bottomRight" state="frozen"/>
      <selection/>
      <selection pane="topRight"/>
      <selection pane="bottomLeft"/>
      <selection pane="bottomRight" activeCell="C13" sqref="C13"/>
    </sheetView>
  </sheetViews>
  <sheetFormatPr defaultColWidth="9" defaultRowHeight="12"/>
  <cols>
    <col min="1" max="1" width="4.25" style="5" customWidth="1"/>
    <col min="2" max="2" width="10.75" style="6" customWidth="1"/>
    <col min="3" max="3" width="18.25" style="6" customWidth="1"/>
    <col min="4" max="4" width="14.125" style="6" customWidth="1"/>
    <col min="5" max="5" width="13.5" style="6" customWidth="1"/>
    <col min="6" max="6" width="13.75" style="7" customWidth="1"/>
    <col min="7" max="7" width="13.875" style="6" customWidth="1"/>
    <col min="8" max="8" width="13.5" style="8" customWidth="1"/>
    <col min="9" max="9" width="13.5" style="7" customWidth="1"/>
    <col min="10" max="10" width="12.5" style="6" customWidth="1"/>
    <col min="11" max="11" width="13.875" style="6" customWidth="1"/>
    <col min="12" max="12" width="13" style="6" customWidth="1"/>
    <col min="13" max="13" width="12.5" style="6" customWidth="1"/>
    <col min="14" max="14" width="9.5" style="6" customWidth="1"/>
    <col min="15" max="15" width="13.125" style="6" customWidth="1"/>
    <col min="16" max="16" width="10.375" style="6" customWidth="1"/>
    <col min="17" max="17" width="13.5" style="6" customWidth="1"/>
    <col min="18" max="18" width="9" style="6"/>
    <col min="19" max="19" width="15.5" style="8" customWidth="1"/>
    <col min="20" max="20" width="15.75" style="6" customWidth="1"/>
    <col min="21" max="21" width="13.5" style="6" customWidth="1"/>
    <col min="22" max="22" width="10.625" style="9" customWidth="1"/>
    <col min="23" max="25" width="10.875" style="10" customWidth="1"/>
    <col min="26" max="26" width="16.375" style="6" customWidth="1"/>
    <col min="27" max="16384" width="9" style="6"/>
  </cols>
  <sheetData>
    <row r="1" spans="1:26">
      <c r="A1" s="11"/>
      <c r="B1" s="9"/>
      <c r="C1" s="9"/>
      <c r="D1" s="9"/>
      <c r="E1" s="9"/>
      <c r="F1" s="12"/>
      <c r="G1" s="9"/>
      <c r="H1" s="13"/>
      <c r="I1" s="12"/>
      <c r="J1" s="9"/>
      <c r="K1" s="9"/>
      <c r="L1" s="9"/>
      <c r="M1" s="9"/>
      <c r="N1" s="9"/>
      <c r="O1" s="9"/>
      <c r="P1" s="9"/>
      <c r="Q1" s="9"/>
      <c r="R1" s="9"/>
      <c r="S1" s="13"/>
      <c r="T1" s="9"/>
      <c r="U1" s="9"/>
      <c r="W1" s="48"/>
      <c r="X1" s="48"/>
      <c r="Y1" s="48"/>
      <c r="Z1" s="9"/>
    </row>
    <row r="2" s="1" customFormat="1" ht="32.45" customHeight="1" spans="1:26">
      <c r="A2" s="14" t="s">
        <v>0</v>
      </c>
      <c r="B2" s="15"/>
      <c r="C2" s="15"/>
      <c r="D2" s="15"/>
      <c r="E2" s="15"/>
      <c r="F2" s="16"/>
      <c r="G2" s="15"/>
      <c r="H2" s="16"/>
      <c r="I2" s="16"/>
      <c r="J2" s="16"/>
      <c r="K2" s="16"/>
      <c r="L2" s="16"/>
      <c r="M2" s="16"/>
      <c r="N2" s="15"/>
      <c r="O2" s="15"/>
      <c r="P2" s="15"/>
      <c r="Q2" s="15"/>
      <c r="R2" s="49"/>
      <c r="S2" s="15"/>
      <c r="T2" s="15"/>
      <c r="U2" s="15"/>
      <c r="V2" s="15"/>
      <c r="W2" s="50"/>
      <c r="X2" s="50"/>
      <c r="Y2" s="50"/>
      <c r="Z2" s="15"/>
    </row>
    <row r="3" s="2" customFormat="1" ht="23.25" customHeight="1" spans="1:26">
      <c r="A3" s="17" t="s">
        <v>1</v>
      </c>
      <c r="B3" s="18"/>
      <c r="C3" s="18"/>
      <c r="D3" s="18"/>
      <c r="E3" s="18"/>
      <c r="F3" s="19"/>
      <c r="G3" s="18"/>
      <c r="H3" s="20"/>
      <c r="I3" s="19"/>
      <c r="J3" s="19"/>
      <c r="K3" s="39" t="s">
        <v>2</v>
      </c>
      <c r="L3" s="39"/>
      <c r="M3" s="39"/>
      <c r="N3" s="39"/>
      <c r="O3" s="39"/>
      <c r="P3" s="39"/>
      <c r="Q3" s="18"/>
      <c r="R3" s="18"/>
      <c r="S3" s="51"/>
      <c r="T3" s="18"/>
      <c r="U3" s="18"/>
      <c r="V3" s="18" t="s">
        <v>3</v>
      </c>
      <c r="W3" s="52"/>
      <c r="X3" s="52"/>
      <c r="Y3" s="52"/>
      <c r="Z3" s="18"/>
    </row>
    <row r="4" s="2" customFormat="1" ht="23.25" customHeight="1" spans="1:26">
      <c r="A4" s="21" t="s">
        <v>4</v>
      </c>
      <c r="B4" s="22" t="s">
        <v>5</v>
      </c>
      <c r="C4" s="23"/>
      <c r="D4" s="24" t="s">
        <v>6</v>
      </c>
      <c r="E4" s="25"/>
      <c r="F4" s="25"/>
      <c r="G4" s="25"/>
      <c r="H4" s="26" t="s">
        <v>7</v>
      </c>
      <c r="I4" s="40"/>
      <c r="J4" s="41"/>
      <c r="K4" s="42" t="s">
        <v>8</v>
      </c>
      <c r="L4" s="43"/>
      <c r="M4" s="43"/>
      <c r="N4" s="43"/>
      <c r="O4" s="43"/>
      <c r="P4" s="43"/>
      <c r="Q4" s="43"/>
      <c r="R4" s="53" t="s">
        <v>9</v>
      </c>
      <c r="S4" s="45" t="s">
        <v>10</v>
      </c>
      <c r="T4" s="44"/>
      <c r="U4" s="44"/>
      <c r="V4" s="54" t="s">
        <v>11</v>
      </c>
      <c r="W4" s="55" t="s">
        <v>12</v>
      </c>
      <c r="X4" s="56" t="s">
        <v>13</v>
      </c>
      <c r="Y4" s="56" t="s">
        <v>14</v>
      </c>
      <c r="Z4" s="28" t="s">
        <v>15</v>
      </c>
    </row>
    <row r="5" s="2" customFormat="1" ht="51" customHeight="1" spans="1:26">
      <c r="A5" s="27"/>
      <c r="B5" s="22" t="s">
        <v>16</v>
      </c>
      <c r="C5" s="23" t="s">
        <v>17</v>
      </c>
      <c r="D5" s="24" t="s">
        <v>18</v>
      </c>
      <c r="E5" s="28" t="s">
        <v>19</v>
      </c>
      <c r="F5" s="28" t="s">
        <v>20</v>
      </c>
      <c r="G5" s="25" t="s">
        <v>21</v>
      </c>
      <c r="H5" s="28" t="s">
        <v>22</v>
      </c>
      <c r="I5" s="28" t="s">
        <v>20</v>
      </c>
      <c r="J5" s="44" t="s">
        <v>21</v>
      </c>
      <c r="K5" s="45" t="s">
        <v>22</v>
      </c>
      <c r="L5" s="44" t="s">
        <v>23</v>
      </c>
      <c r="M5" s="44" t="s">
        <v>24</v>
      </c>
      <c r="N5" s="44" t="s">
        <v>25</v>
      </c>
      <c r="O5" s="44" t="s">
        <v>26</v>
      </c>
      <c r="P5" s="44" t="s">
        <v>27</v>
      </c>
      <c r="Q5" s="44" t="s">
        <v>28</v>
      </c>
      <c r="R5" s="53"/>
      <c r="S5" s="45" t="s">
        <v>22</v>
      </c>
      <c r="T5" s="44" t="s">
        <v>20</v>
      </c>
      <c r="U5" s="45" t="s">
        <v>21</v>
      </c>
      <c r="V5" s="57"/>
      <c r="W5" s="58"/>
      <c r="X5" s="59"/>
      <c r="Y5" s="59"/>
      <c r="Z5" s="28"/>
    </row>
    <row r="6" s="3" customFormat="1" ht="36" customHeight="1" spans="1:27">
      <c r="A6" s="29" t="s">
        <v>18</v>
      </c>
      <c r="B6" s="30"/>
      <c r="C6" s="31"/>
      <c r="D6" s="32">
        <f t="shared" ref="D6:Q6" si="0">SUM(D7:D13)</f>
        <v>30403.31</v>
      </c>
      <c r="E6" s="32">
        <f t="shared" si="0"/>
        <v>0</v>
      </c>
      <c r="F6" s="32">
        <f t="shared" si="0"/>
        <v>29219.68</v>
      </c>
      <c r="G6" s="32">
        <f t="shared" si="0"/>
        <v>1183.63</v>
      </c>
      <c r="H6" s="32">
        <f t="shared" si="0"/>
        <v>41876.44</v>
      </c>
      <c r="I6" s="32">
        <f t="shared" si="0"/>
        <v>40089.97</v>
      </c>
      <c r="J6" s="32">
        <f t="shared" si="0"/>
        <v>1786.47</v>
      </c>
      <c r="K6" s="32">
        <f t="shared" si="0"/>
        <v>19596.0550392442</v>
      </c>
      <c r="L6" s="32">
        <f t="shared" si="0"/>
        <v>7825.69</v>
      </c>
      <c r="M6" s="32">
        <f t="shared" si="0"/>
        <v>4804.6701752</v>
      </c>
      <c r="N6" s="32">
        <f t="shared" si="0"/>
        <v>87.88</v>
      </c>
      <c r="O6" s="32">
        <f t="shared" si="0"/>
        <v>3693.82</v>
      </c>
      <c r="P6" s="32">
        <f t="shared" si="0"/>
        <v>767.1</v>
      </c>
      <c r="Q6" s="32">
        <f t="shared" si="0"/>
        <v>2416.89486404425</v>
      </c>
      <c r="R6" s="32">
        <f>J6-U6</f>
        <v>42.8399999999999</v>
      </c>
      <c r="S6" s="32">
        <f>SUM(S7:S13)</f>
        <v>22237.5449607558</v>
      </c>
      <c r="T6" s="32">
        <f>SUM(T7:T13)</f>
        <v>20493.9149607558</v>
      </c>
      <c r="U6" s="32">
        <f>SUM(U7:U13)</f>
        <v>1743.63</v>
      </c>
      <c r="V6" s="32">
        <f>SUM(V7:V13)</f>
        <v>2002.49719686046</v>
      </c>
      <c r="W6" s="60">
        <f>SUM(W7:W13)</f>
        <v>2000</v>
      </c>
      <c r="X6" s="60">
        <f>W6/2</f>
        <v>1000</v>
      </c>
      <c r="Y6" s="60">
        <v>1000</v>
      </c>
      <c r="Z6" s="32">
        <f>SUM(Z7:Z13)</f>
        <v>0</v>
      </c>
      <c r="AA6" s="3">
        <f>H6-K6-R6-S6</f>
        <v>0</v>
      </c>
    </row>
    <row r="7" s="4" customFormat="1" ht="63" customHeight="1" spans="1:27">
      <c r="A7" s="33">
        <v>1</v>
      </c>
      <c r="B7" s="34" t="s">
        <v>29</v>
      </c>
      <c r="C7" s="34" t="s">
        <v>30</v>
      </c>
      <c r="D7" s="34">
        <f>SUM(E7:G7)</f>
        <v>11000</v>
      </c>
      <c r="E7" s="34">
        <v>0</v>
      </c>
      <c r="F7" s="34">
        <v>11000</v>
      </c>
      <c r="G7" s="34">
        <v>0</v>
      </c>
      <c r="H7" s="35">
        <f t="shared" ref="H7:H13" si="1">SUM(I7:J7)</f>
        <v>14875.78</v>
      </c>
      <c r="I7" s="46">
        <v>14875.78</v>
      </c>
      <c r="J7" s="36"/>
      <c r="K7" s="32">
        <f t="shared" ref="K7:K13" si="2">SUM(L7:Q7)</f>
        <v>5537.71</v>
      </c>
      <c r="L7" s="36">
        <v>71.49</v>
      </c>
      <c r="M7" s="36">
        <v>49.25</v>
      </c>
      <c r="N7" s="36"/>
      <c r="O7" s="36">
        <v>3693.82</v>
      </c>
      <c r="P7" s="36">
        <v>767.1</v>
      </c>
      <c r="Q7" s="36">
        <v>956.05</v>
      </c>
      <c r="R7" s="34">
        <f>J7-U7</f>
        <v>0</v>
      </c>
      <c r="S7" s="35">
        <f>T7+U7</f>
        <v>9338.07</v>
      </c>
      <c r="T7" s="36">
        <f>I7-K7</f>
        <v>9338.07</v>
      </c>
      <c r="U7" s="36">
        <v>0</v>
      </c>
      <c r="V7" s="34">
        <f>S7*0.08</f>
        <v>747.0456</v>
      </c>
      <c r="W7" s="61">
        <f t="shared" ref="W7:W13" si="3">TRUNC(V7,0)</f>
        <v>747</v>
      </c>
      <c r="X7" s="62">
        <f t="shared" ref="X7:X13" si="4">W7/2</f>
        <v>373.5</v>
      </c>
      <c r="Y7" s="63">
        <v>373.5</v>
      </c>
      <c r="Z7" s="36"/>
      <c r="AA7" s="3">
        <f t="shared" ref="AA7:AA13" si="5">H7-K7-R7-S7</f>
        <v>0</v>
      </c>
    </row>
    <row r="8" s="4" customFormat="1" ht="56.1" customHeight="1" spans="1:27">
      <c r="A8" s="33">
        <v>2</v>
      </c>
      <c r="B8" s="34" t="s">
        <v>31</v>
      </c>
      <c r="C8" s="34" t="s">
        <v>32</v>
      </c>
      <c r="D8" s="34">
        <f t="shared" ref="D8:D11" si="6">SUM(E8:G8)</f>
        <v>1352.6</v>
      </c>
      <c r="E8" s="34">
        <v>0</v>
      </c>
      <c r="F8" s="34">
        <v>1152.1</v>
      </c>
      <c r="G8" s="34">
        <v>200.5</v>
      </c>
      <c r="H8" s="35">
        <f t="shared" si="1"/>
        <v>1416.59</v>
      </c>
      <c r="I8" s="36">
        <v>1239.13</v>
      </c>
      <c r="J8" s="36">
        <v>177.46</v>
      </c>
      <c r="K8" s="32">
        <f t="shared" si="2"/>
        <v>223.96</v>
      </c>
      <c r="L8" s="36">
        <v>91.99</v>
      </c>
      <c r="M8" s="36"/>
      <c r="N8" s="36"/>
      <c r="O8" s="36"/>
      <c r="P8" s="36"/>
      <c r="Q8" s="36">
        <v>131.97</v>
      </c>
      <c r="R8" s="34">
        <f t="shared" ref="R8:R13" si="7">J8-U8</f>
        <v>0</v>
      </c>
      <c r="S8" s="35">
        <f t="shared" ref="S8:S13" si="8">T8+U8</f>
        <v>1192.63</v>
      </c>
      <c r="T8" s="36">
        <f>I8-K8</f>
        <v>1015.17</v>
      </c>
      <c r="U8" s="36">
        <v>177.46</v>
      </c>
      <c r="V8" s="34">
        <f>S8*0.08</f>
        <v>95.4104</v>
      </c>
      <c r="W8" s="61">
        <f t="shared" si="3"/>
        <v>95</v>
      </c>
      <c r="X8" s="62">
        <f t="shared" si="4"/>
        <v>47.5</v>
      </c>
      <c r="Y8" s="63">
        <v>47.5</v>
      </c>
      <c r="Z8" s="36"/>
      <c r="AA8" s="3">
        <f t="shared" si="5"/>
        <v>0</v>
      </c>
    </row>
    <row r="9" s="4" customFormat="1" ht="60" customHeight="1" spans="1:27">
      <c r="A9" s="33">
        <v>3</v>
      </c>
      <c r="B9" s="36" t="s">
        <v>33</v>
      </c>
      <c r="C9" s="36" t="s">
        <v>34</v>
      </c>
      <c r="D9" s="34">
        <f t="shared" si="6"/>
        <v>1000</v>
      </c>
      <c r="E9" s="36">
        <v>0</v>
      </c>
      <c r="F9" s="36">
        <v>1000</v>
      </c>
      <c r="G9" s="36">
        <v>0</v>
      </c>
      <c r="H9" s="35">
        <f t="shared" si="1"/>
        <v>1307.83</v>
      </c>
      <c r="I9" s="36">
        <v>1307.83</v>
      </c>
      <c r="J9" s="36"/>
      <c r="K9" s="32">
        <f t="shared" si="2"/>
        <v>505.16</v>
      </c>
      <c r="L9" s="36">
        <v>282.38</v>
      </c>
      <c r="M9" s="36">
        <v>18.71</v>
      </c>
      <c r="N9" s="36">
        <v>87.88</v>
      </c>
      <c r="O9" s="36"/>
      <c r="P9" s="36"/>
      <c r="Q9" s="36">
        <v>116.19</v>
      </c>
      <c r="R9" s="34">
        <f t="shared" si="7"/>
        <v>0</v>
      </c>
      <c r="S9" s="35">
        <f t="shared" si="8"/>
        <v>802.67</v>
      </c>
      <c r="T9" s="36">
        <f t="shared" ref="T9:T13" si="9">I9-K9</f>
        <v>802.67</v>
      </c>
      <c r="U9" s="36">
        <v>0</v>
      </c>
      <c r="V9" s="34">
        <f>S9*0.08</f>
        <v>64.2136</v>
      </c>
      <c r="W9" s="61">
        <f t="shared" si="3"/>
        <v>64</v>
      </c>
      <c r="X9" s="60">
        <f t="shared" si="4"/>
        <v>32</v>
      </c>
      <c r="Y9" s="61">
        <v>32</v>
      </c>
      <c r="Z9" s="36"/>
      <c r="AA9" s="3">
        <f t="shared" si="5"/>
        <v>0</v>
      </c>
    </row>
    <row r="10" s="4" customFormat="1" ht="96" customHeight="1" spans="1:27">
      <c r="A10" s="33">
        <v>4</v>
      </c>
      <c r="B10" s="36" t="s">
        <v>35</v>
      </c>
      <c r="C10" s="36" t="s">
        <v>36</v>
      </c>
      <c r="D10" s="34">
        <f t="shared" si="6"/>
        <v>13539.61</v>
      </c>
      <c r="E10" s="36">
        <v>0</v>
      </c>
      <c r="F10" s="37">
        <v>12883.18</v>
      </c>
      <c r="G10" s="37">
        <v>656.43</v>
      </c>
      <c r="H10" s="35">
        <f t="shared" si="1"/>
        <v>21006.2</v>
      </c>
      <c r="I10" s="36">
        <v>19610.4</v>
      </c>
      <c r="J10" s="36">
        <v>1395.8</v>
      </c>
      <c r="K10" s="32">
        <f t="shared" si="2"/>
        <v>12631.31</v>
      </c>
      <c r="L10" s="36">
        <v>7282.92</v>
      </c>
      <c r="M10" s="36">
        <v>4441.11</v>
      </c>
      <c r="N10" s="36"/>
      <c r="O10" s="36"/>
      <c r="P10" s="36"/>
      <c r="Q10" s="36">
        <v>907.28</v>
      </c>
      <c r="R10" s="34">
        <f t="shared" si="7"/>
        <v>0</v>
      </c>
      <c r="S10" s="35">
        <f t="shared" si="8"/>
        <v>8374.89</v>
      </c>
      <c r="T10" s="36">
        <f t="shared" si="9"/>
        <v>6979.09</v>
      </c>
      <c r="U10" s="36">
        <v>1395.8</v>
      </c>
      <c r="V10" s="34">
        <f>S10*0.08+1015.88*22%</f>
        <v>893.4848</v>
      </c>
      <c r="W10" s="61">
        <f t="shared" si="3"/>
        <v>893</v>
      </c>
      <c r="X10" s="62">
        <v>446.5</v>
      </c>
      <c r="Y10" s="63">
        <v>446.5</v>
      </c>
      <c r="Z10" s="36" t="s">
        <v>37</v>
      </c>
      <c r="AA10" s="3">
        <f t="shared" si="5"/>
        <v>0</v>
      </c>
    </row>
    <row r="11" s="3" customFormat="1" ht="48" customHeight="1" spans="1:27">
      <c r="A11" s="33">
        <v>5</v>
      </c>
      <c r="B11" s="34" t="s">
        <v>38</v>
      </c>
      <c r="C11" s="34" t="s">
        <v>39</v>
      </c>
      <c r="D11" s="34">
        <f t="shared" si="6"/>
        <v>828</v>
      </c>
      <c r="E11" s="34">
        <v>0</v>
      </c>
      <c r="F11" s="34">
        <v>690</v>
      </c>
      <c r="G11" s="34">
        <v>138</v>
      </c>
      <c r="H11" s="32">
        <f t="shared" si="1"/>
        <v>788.97</v>
      </c>
      <c r="I11" s="34">
        <v>689.8</v>
      </c>
      <c r="J11" s="47">
        <v>99.17</v>
      </c>
      <c r="K11" s="32">
        <f t="shared" si="2"/>
        <v>122.25</v>
      </c>
      <c r="L11" s="34">
        <v>13.41</v>
      </c>
      <c r="M11" s="34">
        <v>34.95</v>
      </c>
      <c r="N11" s="34"/>
      <c r="O11" s="34"/>
      <c r="P11" s="34"/>
      <c r="Q11" s="34">
        <v>73.89</v>
      </c>
      <c r="R11" s="34"/>
      <c r="S11" s="32">
        <f t="shared" si="8"/>
        <v>666.72</v>
      </c>
      <c r="T11" s="34">
        <f t="shared" si="9"/>
        <v>567.55</v>
      </c>
      <c r="U11" s="34">
        <f>J11-R11</f>
        <v>99.17</v>
      </c>
      <c r="V11" s="34">
        <f>S11*0.08</f>
        <v>53.3376</v>
      </c>
      <c r="W11" s="61">
        <f t="shared" si="3"/>
        <v>53</v>
      </c>
      <c r="X11" s="62">
        <f t="shared" si="4"/>
        <v>26.5</v>
      </c>
      <c r="Y11" s="63">
        <v>26.5</v>
      </c>
      <c r="Z11" s="34"/>
      <c r="AA11" s="3">
        <f t="shared" si="5"/>
        <v>0</v>
      </c>
    </row>
    <row r="12" s="4" customFormat="1" ht="54" customHeight="1" spans="1:27">
      <c r="A12" s="33">
        <v>6</v>
      </c>
      <c r="B12" s="36" t="s">
        <v>40</v>
      </c>
      <c r="C12" s="36" t="s">
        <v>41</v>
      </c>
      <c r="D12" s="34">
        <f t="shared" ref="D12:D13" si="10">SUM(E12:G12)</f>
        <v>1217.7</v>
      </c>
      <c r="E12" s="36">
        <v>0</v>
      </c>
      <c r="F12" s="36">
        <v>1029</v>
      </c>
      <c r="G12" s="36">
        <v>188.7</v>
      </c>
      <c r="H12" s="35">
        <f t="shared" si="1"/>
        <v>842.86</v>
      </c>
      <c r="I12" s="36">
        <v>728.82</v>
      </c>
      <c r="J12" s="36">
        <v>114.04</v>
      </c>
      <c r="K12" s="32">
        <f t="shared" si="2"/>
        <v>214.21</v>
      </c>
      <c r="L12" s="36">
        <v>83.5</v>
      </c>
      <c r="M12" s="36">
        <v>63.81</v>
      </c>
      <c r="N12" s="36"/>
      <c r="O12" s="36"/>
      <c r="P12" s="36"/>
      <c r="Q12" s="36">
        <v>66.9</v>
      </c>
      <c r="R12" s="34">
        <f t="shared" si="7"/>
        <v>42.84</v>
      </c>
      <c r="S12" s="35">
        <f t="shared" si="8"/>
        <v>585.81</v>
      </c>
      <c r="T12" s="36">
        <f t="shared" si="9"/>
        <v>514.61</v>
      </c>
      <c r="U12" s="36">
        <v>71.2</v>
      </c>
      <c r="V12" s="34">
        <f>S12*0.08</f>
        <v>46.8648</v>
      </c>
      <c r="W12" s="61">
        <f t="shared" si="3"/>
        <v>46</v>
      </c>
      <c r="X12" s="60">
        <f t="shared" si="4"/>
        <v>23</v>
      </c>
      <c r="Y12" s="61">
        <v>23</v>
      </c>
      <c r="Z12" s="36"/>
      <c r="AA12" s="3">
        <f t="shared" si="5"/>
        <v>0</v>
      </c>
    </row>
    <row r="13" s="4" customFormat="1" ht="66" customHeight="1" spans="1:27">
      <c r="A13" s="33">
        <v>7</v>
      </c>
      <c r="B13" s="38" t="s">
        <v>42</v>
      </c>
      <c r="C13" s="38" t="s">
        <v>43</v>
      </c>
      <c r="D13" s="34">
        <f t="shared" si="10"/>
        <v>1465.4</v>
      </c>
      <c r="E13" s="38">
        <v>0</v>
      </c>
      <c r="F13" s="38">
        <v>1465.4</v>
      </c>
      <c r="G13" s="38">
        <v>0</v>
      </c>
      <c r="H13" s="35">
        <f t="shared" si="1"/>
        <v>1638.21</v>
      </c>
      <c r="I13" s="36">
        <v>1638.21</v>
      </c>
      <c r="J13" s="36"/>
      <c r="K13" s="32">
        <f t="shared" si="2"/>
        <v>361.455039244248</v>
      </c>
      <c r="L13" s="36"/>
      <c r="M13" s="36">
        <v>196.8401752</v>
      </c>
      <c r="N13" s="36"/>
      <c r="O13" s="36"/>
      <c r="P13" s="36"/>
      <c r="Q13" s="36">
        <v>164.614864044248</v>
      </c>
      <c r="R13" s="34">
        <f t="shared" si="7"/>
        <v>0</v>
      </c>
      <c r="S13" s="35">
        <f t="shared" si="8"/>
        <v>1276.75496075575</v>
      </c>
      <c r="T13" s="36">
        <f t="shared" si="9"/>
        <v>1276.75496075575</v>
      </c>
      <c r="U13" s="36">
        <v>0</v>
      </c>
      <c r="V13" s="34">
        <f>S13*0.08</f>
        <v>102.14039686046</v>
      </c>
      <c r="W13" s="61">
        <f t="shared" si="3"/>
        <v>102</v>
      </c>
      <c r="X13" s="60">
        <f t="shared" si="4"/>
        <v>51</v>
      </c>
      <c r="Y13" s="61">
        <v>51</v>
      </c>
      <c r="Z13" s="36"/>
      <c r="AA13" s="3">
        <f t="shared" si="5"/>
        <v>0</v>
      </c>
    </row>
  </sheetData>
  <mergeCells count="16">
    <mergeCell ref="A2:Z2"/>
    <mergeCell ref="K3:P3"/>
    <mergeCell ref="V3:Z3"/>
    <mergeCell ref="B4:C4"/>
    <mergeCell ref="D4:G4"/>
    <mergeCell ref="H4:J4"/>
    <mergeCell ref="K4:Q4"/>
    <mergeCell ref="S4:U4"/>
    <mergeCell ref="A6:C6"/>
    <mergeCell ref="A4:A5"/>
    <mergeCell ref="R4:R5"/>
    <mergeCell ref="V4:V5"/>
    <mergeCell ref="W4:W5"/>
    <mergeCell ref="X4:X5"/>
    <mergeCell ref="Y4:Y5"/>
    <mergeCell ref="Z4:Z5"/>
  </mergeCells>
  <pageMargins left="0.393055555555556" right="0.196527777777778" top="0.75" bottom="0.75" header="0.3" footer="0.3"/>
  <pageSetup paperSize="8" scale="5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智能化定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aaaa</dc:creator>
  <cp:lastModifiedBy>彭志华</cp:lastModifiedBy>
  <dcterms:created xsi:type="dcterms:W3CDTF">2023-06-14T03:31:00Z</dcterms:created>
  <dcterms:modified xsi:type="dcterms:W3CDTF">2023-08-28T03:28:04Z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C5C20DBE22EE4666AE9699085C637CA9_12</vt:lpwstr>
  </property>
  <property fmtid="{D5CDD505-2E9C-101B-9397-08002B2CF9AE}" pid="3" name="KSOProductBuildVer">
    <vt:lpwstr>2052-11.1.0.14309</vt:lpwstr>
  </property>
</Properties>
</file>