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技改" sheetId="2" state="hidden" r:id="rId1"/>
    <sheet name="智能化改造" sheetId="1" state="hidden" r:id="rId2"/>
    <sheet name="技改定" sheetId="3" r:id="rId3"/>
    <sheet name="Sheet1" sheetId="5" state="hidden" r:id="rId4"/>
  </sheets>
  <calcPr calcId="144525"/>
</workbook>
</file>

<file path=xl/sharedStrings.xml><?xml version="1.0" encoding="utf-8"?>
<sst xmlns="http://schemas.openxmlformats.org/spreadsheetml/2006/main" count="208" uniqueCount="147">
  <si>
    <r>
      <rPr>
        <sz val="20"/>
        <color theme="1"/>
        <rFont val="Times New Roman"/>
        <charset val="134"/>
      </rPr>
      <t>2023</t>
    </r>
    <r>
      <rPr>
        <sz val="20"/>
        <color theme="1"/>
        <rFont val="华文中宋"/>
        <charset val="134"/>
      </rPr>
      <t>年武汉市产业化投资和技术改造项目专项资金明细情况汇总表</t>
    </r>
  </si>
  <si>
    <r>
      <rPr>
        <b/>
        <sz val="11"/>
        <color theme="1"/>
        <rFont val="华文仿宋"/>
        <charset val="134"/>
      </rPr>
      <t>序号</t>
    </r>
  </si>
  <si>
    <r>
      <rPr>
        <b/>
        <sz val="11"/>
        <color theme="1"/>
        <rFont val="华文仿宋"/>
        <charset val="134"/>
      </rPr>
      <t>项目基本信息</t>
    </r>
  </si>
  <si>
    <t>申报投资额（万元）</t>
  </si>
  <si>
    <r>
      <rPr>
        <b/>
        <sz val="11"/>
        <color theme="1"/>
        <rFont val="华文仿宋"/>
        <charset val="134"/>
      </rPr>
      <t>备注</t>
    </r>
  </si>
  <si>
    <r>
      <rPr>
        <b/>
        <sz val="10"/>
        <color theme="1"/>
        <rFont val="华文仿宋"/>
        <charset val="134"/>
      </rPr>
      <t>承担项目单位</t>
    </r>
  </si>
  <si>
    <r>
      <rPr>
        <b/>
        <sz val="10"/>
        <color theme="1"/>
        <rFont val="华文仿宋"/>
        <charset val="134"/>
      </rPr>
      <t>项目名称</t>
    </r>
  </si>
  <si>
    <r>
      <rPr>
        <b/>
        <sz val="10"/>
        <color theme="1"/>
        <rFont val="华文仿宋"/>
        <charset val="134"/>
      </rPr>
      <t>所在区域</t>
    </r>
  </si>
  <si>
    <r>
      <rPr>
        <b/>
        <sz val="10"/>
        <color theme="1"/>
        <rFont val="华文仿宋"/>
        <charset val="134"/>
      </rPr>
      <t>对应目录清单（</t>
    </r>
    <r>
      <rPr>
        <b/>
        <sz val="10"/>
        <color theme="1"/>
        <rFont val="Times New Roman"/>
        <charset val="134"/>
      </rPr>
      <t>***</t>
    </r>
    <r>
      <rPr>
        <b/>
        <sz val="10"/>
        <color theme="1"/>
        <rFont val="华文仿宋"/>
        <charset val="134"/>
      </rPr>
      <t>大类</t>
    </r>
    <r>
      <rPr>
        <b/>
        <sz val="10"/>
        <color theme="1"/>
        <rFont val="Times New Roman"/>
        <charset val="134"/>
      </rPr>
      <t>***</t>
    </r>
    <r>
      <rPr>
        <b/>
        <sz val="10"/>
        <color theme="1"/>
        <rFont val="华文仿宋"/>
        <charset val="134"/>
      </rPr>
      <t>中类</t>
    </r>
    <r>
      <rPr>
        <b/>
        <sz val="10"/>
        <color theme="1"/>
        <rFont val="Times New Roman"/>
        <charset val="134"/>
      </rPr>
      <t>***</t>
    </r>
    <r>
      <rPr>
        <b/>
        <sz val="10"/>
        <color theme="1"/>
        <rFont val="华文仿宋"/>
        <charset val="134"/>
      </rPr>
      <t>小类）</t>
    </r>
  </si>
  <si>
    <t>建设内容</t>
  </si>
  <si>
    <t>开工时间</t>
  </si>
  <si>
    <t>完工时间</t>
  </si>
  <si>
    <t>项目形象进度</t>
  </si>
  <si>
    <t>是否统计入库</t>
  </si>
  <si>
    <r>
      <rPr>
        <b/>
        <sz val="10"/>
        <color theme="1"/>
        <rFont val="华文仿宋"/>
        <charset val="134"/>
      </rPr>
      <t>合计</t>
    </r>
  </si>
  <si>
    <r>
      <rPr>
        <b/>
        <sz val="10"/>
        <color theme="1"/>
        <rFont val="华文仿宋"/>
        <charset val="134"/>
      </rPr>
      <t>建筑及安装工程费</t>
    </r>
  </si>
  <si>
    <r>
      <rPr>
        <b/>
        <sz val="10"/>
        <color theme="1"/>
        <rFont val="华文仿宋"/>
        <charset val="134"/>
      </rPr>
      <t>设备购置及安装工程费</t>
    </r>
  </si>
  <si>
    <r>
      <rPr>
        <b/>
        <sz val="10"/>
        <color theme="1"/>
        <rFont val="华文仿宋"/>
        <charset val="134"/>
      </rPr>
      <t>其他</t>
    </r>
  </si>
  <si>
    <t>联系人及电话</t>
  </si>
  <si>
    <t>冠捷显示科技（武汉）有限公司</t>
  </si>
  <si>
    <t>液晶模组段和整机生产段一条龙改造项目</t>
  </si>
  <si>
    <t>蔡甸区</t>
  </si>
  <si>
    <r>
      <rPr>
        <sz val="10"/>
        <rFont val="宋体"/>
        <charset val="134"/>
        <scheme val="minor"/>
      </rPr>
      <t>一、</t>
    </r>
    <r>
      <rPr>
        <sz val="10"/>
        <color theme="1"/>
        <rFont val="宋体"/>
        <charset val="134"/>
        <scheme val="minor"/>
      </rPr>
      <t xml:space="preserve"> 信息技术产业-产品结构调整与质量品牌提升-新型显示-突破高世代玻璃基板、偏光板、液晶、OLED发光材料、大尺寸高精度掩膜板驱动芯片、靶材、特气和化学品等关键材料技术并实现量产</t>
    </r>
  </si>
  <si>
    <t>液晶模组段和整机生产段一条龙改造（二期），S06线，M3、M9线等线体升级改造，预计投入费用2500万。采用人工智能生产设备取代传统的生产设备，升级改造后，将达成显示器年产量1500万台产能。</t>
  </si>
  <si>
    <t>本项目总投资6256万元，其中设备投资6256万元。目前本项目截止2023年项目已基本峻工，现阶段项目已完成并投入生产。</t>
  </si>
  <si>
    <t>是</t>
  </si>
  <si>
    <t>/</t>
  </si>
  <si>
    <t>熊辉
15002705030</t>
  </si>
  <si>
    <t>武汉富航精密工业有限公司</t>
  </si>
  <si>
    <t>新能源锂电池盖板和连接片自动化生产线项目</t>
  </si>
  <si>
    <t>四、汽车及零部件产业-工艺装备改造与两化融合-动力电池生产-新型能源电池及关键材料自动化生产装备的开发与应用</t>
  </si>
  <si>
    <t>新建盖板生产线和连接片生产线各6条，购置焊接机10套，测试机4套，打码机2套，焊头设备2套，注塑机2套，空压机1套，干燥机1套。项目建设完工后，锂电池结构件年产量将达800万套、连接片产量将达2000万套。</t>
  </si>
  <si>
    <t>本项目总投资3000万元，其中设备投资3000万元。本项目于2021年1月开工建设，预计竣工时间为2023年3月，截止目前已顺利完工。</t>
  </si>
  <si>
    <t>陈琳
13554148337</t>
  </si>
  <si>
    <t>下周二下午</t>
  </si>
  <si>
    <t>武汉冈本汽车内饰新材料有限公司</t>
  </si>
  <si>
    <t>冈本汽车内饰表皮生产项目</t>
  </si>
  <si>
    <t>汽车及零部件产业-产品结构调整与质量品牌提升-汽车座椅</t>
  </si>
  <si>
    <t>主厂房一栋，办公楼一栋及基础配套设施，主厂房新增办公自动化生产设备5台及其他附属设备，预计年产内饰皮革360万米</t>
  </si>
  <si>
    <t>项目已完工</t>
  </si>
  <si>
    <t>张金栋
18825073658</t>
  </si>
  <si>
    <t>下周二</t>
  </si>
  <si>
    <t>武汉华天惠誉建筑科技有限公司</t>
  </si>
  <si>
    <t>绿明华天建科产业园</t>
  </si>
  <si>
    <t>武汉市
蔡甸区</t>
  </si>
  <si>
    <t>机械装备产业-产品结构调整与质量品牌提升-装配式建筑</t>
  </si>
  <si>
    <t>绿明华天建科产业园（一期）总建筑面积28231.71㎡，包括生产车间20800.00㎡，综合楼（行政办公、食堂、宿舍等）7281.84㎡，高压配电房及发电机房70.00㎡，门卫室36.00㎡，公共卫生间43.87㎡，根据生产工艺流程及生产规模需要，项目拟购置预制构件生产线、模台、钢筋加工生产线等生产设备，并配套建设环保、消防、职业安全卫生等辅助生产设施和给排水、供配电、燃气等公用工程。
项目建成达产后，将形成年产20万m³装配式混凝土预制构件的生产能力。
本次拟申报武汉市2023年工业投资和技术改造专项补助资金的项目内容为：在2021年度和2022年度已投入生产线1条，产线细分包括叠合板线组1条、综合流水线组（1条）、混凝土送料系统组和流水线模台组。</t>
  </si>
  <si>
    <t>已完成，进入试运行阶段</t>
  </si>
  <si>
    <t>李梦龙15972162900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</si>
  <si>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华文中宋"/>
        <charset val="134"/>
      </rPr>
      <t>年武汉市工业智能化改造项目专项资金明细情况汇总表</t>
    </r>
  </si>
  <si>
    <t>出具评估意见书的智能化改造咨询诊断平台</t>
  </si>
  <si>
    <t>研发费用</t>
  </si>
  <si>
    <t>博格华纳汽车零部件（武汉）有限公司</t>
  </si>
  <si>
    <t>汽车零部件生产线智能化改造升级</t>
  </si>
  <si>
    <t>四、汽车及零部件产业-（二）工艺装备改造与两化融合-1、智能化工厂</t>
  </si>
  <si>
    <t>武汉发那科机器人有限公司</t>
  </si>
  <si>
    <t>本项目拟在现有厂房内进行生产线智能化改造。通过新增驱动电机装配线、减速机装配线、电机总成装配线共计50台（套），并增加相关配套生产设备，组成多条更先进的生产线。项目投产后，预计新增年产值35000万，年利润4000万，上缴税金1000万。</t>
  </si>
  <si>
    <t>已正式完工并投产</t>
  </si>
  <si>
    <t>周虎13387663334</t>
  </si>
  <si>
    <t>下周四</t>
  </si>
  <si>
    <t>武汉博莱瑞汽车饰件有限公司</t>
  </si>
  <si>
    <t>汽车零部件智能制造项目开发投资</t>
  </si>
  <si>
    <t>汽车及零部件产业
－基础零部件与关键基础材料－汽车轻量化</t>
  </si>
  <si>
    <t>武汉法那科机器人有限公司</t>
  </si>
  <si>
    <t>本项目在租赁厂房内进行改造升级建设，不涉及新增用地，引进自动化装配线1条、智能制造设备及管理系统等，项目建成达产后可年产新增汽车灯灯壳体、反射镜、光导1000万件。</t>
  </si>
  <si>
    <t>项目已完工投产</t>
  </si>
  <si>
    <t>吴晓芳15902748187</t>
  </si>
  <si>
    <t>下周三</t>
  </si>
  <si>
    <t>武汉聚亚美新材料有限公司</t>
  </si>
  <si>
    <t>关于生产塑料零部件智能化改造项目（一期）</t>
  </si>
  <si>
    <t>八、轻工纺织及食品产业-（三）工艺装备改造与两化融合-9、塑料制品生产线改造：新型环保阻燃塑料制品</t>
  </si>
  <si>
    <t>宝信软件（武汉）有限公司</t>
  </si>
  <si>
    <t>（一期）技改项目利用原有厂房，购置多台生产性设备，其中包含三轴牛头机械手、注塑机TS-220、压塑机等和其他生产辅助设备设施，同时配备先进的生产管理系统，初步实现塑料件自动化、智能化生产。预计年产能达到10000万元。</t>
  </si>
  <si>
    <t>项目已主体完工，进入试生产阶段</t>
  </si>
  <si>
    <t>曾珍
13477008367</t>
  </si>
  <si>
    <t>武汉宇轩飞速通信技术有限公司</t>
  </si>
  <si>
    <t>宇轩飞速网络通信产品产线升级(一期)</t>
  </si>
  <si>
    <t>一、信息技术产业（四）工艺装备改造与两化融合12、智能制造应用示范：生产设备和物流自动化</t>
  </si>
  <si>
    <t>武汉数字产业园发展有限公司</t>
  </si>
  <si>
    <t>装修厂房共计15206.20㎡。新增配套生产设备2680台（套）；预计购置制程、研发、检测等智能化设备，搭建智能化制程、生产及研发环境、完善弱电、暖通、消防、配电等生产辅助设备及设施，此次技术升级改造后2023年预计营业收入将达到4.5亿。</t>
  </si>
  <si>
    <t>完工</t>
  </si>
  <si>
    <t>罗艳平13237185238</t>
  </si>
  <si>
    <t>武汉长华长源汽车零部件有限公司</t>
  </si>
  <si>
    <t>汽车冲焊件智能制造工厂建设项目</t>
  </si>
  <si>
    <t>汽车及零部件产业-工艺装备改造与两化融合-关键汽车零部件生产</t>
  </si>
  <si>
    <t>购置土地101亩，新建标准厂房3.6万㎡，购入行业内顶级加工水平的2500T多工位高性能冲床，配套柔性焊接机器人生产线，同时导入SAP、MES、WMS、OA等先进的信息化软件系统，形成规模化的智能化生产车间。</t>
  </si>
  <si>
    <t>已完工</t>
  </si>
  <si>
    <t>程鹏17771876342</t>
  </si>
  <si>
    <t>下周一</t>
  </si>
  <si>
    <t>湖北智象科技有限公司</t>
  </si>
  <si>
    <t>循环包装器具</t>
  </si>
  <si>
    <t>八、轻工纺织及食品产业-（三）工艺装备改造与两化融合-7、节能环保技术改造</t>
  </si>
  <si>
    <t>格创东智（武汉）科技有限公司</t>
  </si>
  <si>
    <t>在租赁12000平米厂房内，新增智能化循环包装线5条，设备30余台，达产后年产4万套</t>
  </si>
  <si>
    <t>项目已完工，并正式投产</t>
  </si>
  <si>
    <t>黄艳艳18186112846</t>
  </si>
  <si>
    <t>武汉市银宝山新模塑科技有限公司</t>
  </si>
  <si>
    <t>SMC汽车尾门内板产线智能化升级改造</t>
  </si>
  <si>
    <t>武汉市蔡甸区</t>
  </si>
  <si>
    <t>汽车及零部件产业（四）基础零部件与关键基础材料-8、汽车轻量化：锡代钥球墨铸铁，铝镁合金材料，高强度钢，轻质树脂基阻尼材料，车用复合材料，变截面钢板 弹簧等新材料、新结构，高强度板热冲压模具成形技术开发与产业化应用。</t>
  </si>
  <si>
    <t>原有厂房及配套设施3450平方米，购置4500吨液压机床及辅助设备，对SMC汽车尾门内板产线进行智能化升级改造，预计建成投产后可实现年产SMC汽车尾门内板20万套，年产值将达到8000万</t>
  </si>
  <si>
    <t>郑婷婷
13476105259</t>
  </si>
  <si>
    <t>下周二上午</t>
  </si>
  <si>
    <t>湖北超人汽车零部件有限公司</t>
  </si>
  <si>
    <t>湖北超人汽车车灯生产升级改造项目</t>
  </si>
  <si>
    <t>汽车及零部件产业：基础零部件与关键基础材料（结构件和模具）</t>
  </si>
  <si>
    <t>湖北超人汽车车灯生产升级改造项目需新购置设备约100台左右，年新增产能1000万元。</t>
  </si>
  <si>
    <t>谢婷
18062505099</t>
  </si>
  <si>
    <t>科德汽车零部件（武汉）有限公司</t>
  </si>
  <si>
    <t>科德汽车天窗产线智能追溯MES系统升级改造项目</t>
  </si>
  <si>
    <t>蔡甸区联村工业园1号厂房</t>
  </si>
  <si>
    <t xml:space="preserve"> 汽车及零部件产业-（四）基础零部件与关键基础材料-8、汽车轻量化：锡代钼球墨铸铁，铝镁合金材料，高强度钢，轻质树脂基阻尼材料，车用复合材料，变截面钢板弹簧等新材料、新结构，高强度板热冲压模具成形技术开发与产业化应用。</t>
  </si>
  <si>
    <t>对汽车天窗B233产线进一步升级改造，升级MES智能追溯系统，并新增智能及自动化设备27台，在提升产能的同时对产线质量进行严格把控，实现整个生产过程数据的存储及追溯。预计改造完成后可实现生产汽车天窗部件 66000套，利税833万</t>
  </si>
  <si>
    <t>尹米娜 13871271027</t>
  </si>
  <si>
    <t xml:space="preserve">蔡甸区2023年市级产业化投资和技术改造专项资金汇总表
</t>
  </si>
  <si>
    <t>编制单位：蔡甸区科学技术和经济信息化局</t>
  </si>
  <si>
    <t>2021.1.1--2022.12.31</t>
  </si>
  <si>
    <t>单位：万元</t>
  </si>
  <si>
    <t xml:space="preserve">序号</t>
  </si>
  <si>
    <t>项目基本信息</t>
  </si>
  <si>
    <t>申报投资数（申报文本）</t>
  </si>
  <si>
    <t>送审投资数</t>
  </si>
  <si>
    <t>设备审减额</t>
  </si>
  <si>
    <t>审定投资数</t>
  </si>
  <si>
    <t>本次预计补贴资金（8%）</t>
  </si>
  <si>
    <t>预计补贴向下取整</t>
  </si>
  <si>
    <t>其中：市级承担资金</t>
  </si>
  <si>
    <t>区级承担资金</t>
  </si>
  <si>
    <t>备注</t>
  </si>
  <si>
    <t>承担项目单位</t>
  </si>
  <si>
    <t>项目名称</t>
  </si>
  <si>
    <t>合计</t>
  </si>
  <si>
    <t>生产性设备购置及安装</t>
  </si>
  <si>
    <t>建筑及安装工程投资</t>
  </si>
  <si>
    <t>其他</t>
  </si>
  <si>
    <t>未支付</t>
  </si>
  <si>
    <t>不在期间内</t>
  </si>
  <si>
    <t>非生产性设备</t>
  </si>
  <si>
    <t>增值税进项税抵扣</t>
  </si>
  <si>
    <t xml:space="preserve">合计</t>
  </si>
  <si>
    <t>申报类型</t>
  </si>
  <si>
    <t>企业数量</t>
  </si>
  <si>
    <t>申报投资数</t>
  </si>
  <si>
    <t>审减数</t>
  </si>
  <si>
    <t>审定数占送审数的比例</t>
  </si>
  <si>
    <t>技改</t>
  </si>
  <si>
    <t>智能化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</si>
</sst>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_ * #,##0_ ;_ * \-#,##0_ ;_ * &quot;-&quot;??_ ;_ @_ "/>
  </numFmts>
  <fonts count="46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仿宋"/>
      <charset val="134"/>
    </font>
    <font>
      <b/>
      <sz val="10"/>
      <name val="仿宋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name val="Times New Roman"/>
      <charset val="134"/>
    </font>
    <font>
      <sz val="11"/>
      <color theme="1"/>
      <name val="仿宋"/>
      <charset val="134"/>
    </font>
    <font>
      <sz val="12"/>
      <color theme="1"/>
      <name val="楷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华文仿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华文仿宋"/>
      <charset val="134"/>
    </font>
    <font>
      <b/>
      <sz val="10"/>
      <color theme="1"/>
      <name val="宋体"/>
      <charset val="134"/>
    </font>
    <font>
      <sz val="12"/>
      <name val="楷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color theme="1"/>
      <name val="华文中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38" fillId="14" borderId="7" applyNumberFormat="0" applyAlignment="0" applyProtection="0">
      <alignment vertical="center"/>
    </xf>
    <xf numFmtId="0" fontId="39" fillId="15" borderId="12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 applyBorder="0"/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10">
    <xf numFmtId="0" fontId="0" fillId="0" borderId="0" xfId="0"/>
    <xf numFmtId="43" fontId="0" fillId="0" borderId="0" xfId="0" applyNumberFormat="1"/>
    <xf numFmtId="10" fontId="0" fillId="0" borderId="0" xfId="11" applyNumberFormat="1" applyFont="1" applyAlignment="1"/>
    <xf numFmtId="4" fontId="0" fillId="0" borderId="0" xfId="0" applyNumberFormat="1"/>
    <xf numFmtId="176" fontId="0" fillId="0" borderId="0" xfId="0" applyNumberFormat="1"/>
    <xf numFmtId="10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7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176" fontId="5" fillId="0" borderId="0" xfId="0" applyNumberFormat="1" applyFont="1" applyFill="1" applyAlignment="1">
      <alignment horizontal="center" vertical="top" wrapText="1"/>
    </xf>
    <xf numFmtId="177" fontId="6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2" xfId="47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3" fontId="7" fillId="0" borderId="1" xfId="47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8" fillId="0" borderId="4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43" fontId="1" fillId="0" borderId="1" xfId="0" applyNumberFormat="1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43" fontId="7" fillId="0" borderId="3" xfId="47" applyNumberFormat="1" applyFont="1" applyFill="1" applyBorder="1" applyAlignment="1">
      <alignment horizontal="center" vertical="center" wrapText="1"/>
    </xf>
    <xf numFmtId="43" fontId="7" fillId="0" borderId="2" xfId="47" applyNumberFormat="1" applyFont="1" applyFill="1" applyBorder="1" applyAlignment="1">
      <alignment horizontal="center" vertical="center"/>
    </xf>
    <xf numFmtId="43" fontId="7" fillId="0" borderId="3" xfId="47" applyNumberFormat="1" applyFont="1" applyFill="1" applyBorder="1" applyAlignment="1">
      <alignment horizontal="center" vertical="center"/>
    </xf>
    <xf numFmtId="43" fontId="7" fillId="0" borderId="3" xfId="47" applyNumberFormat="1" applyFont="1" applyFill="1" applyBorder="1" applyAlignment="1">
      <alignment vertical="center"/>
    </xf>
    <xf numFmtId="43" fontId="7" fillId="0" borderId="5" xfId="47" applyNumberFormat="1" applyFont="1" applyFill="1" applyBorder="1" applyAlignment="1">
      <alignment horizontal="center" vertical="center" wrapText="1"/>
    </xf>
    <xf numFmtId="43" fontId="7" fillId="0" borderId="1" xfId="47" applyNumberFormat="1" applyFont="1" applyFill="1" applyBorder="1" applyAlignment="1">
      <alignment horizontal="center" vertical="center"/>
    </xf>
    <xf numFmtId="43" fontId="7" fillId="0" borderId="6" xfId="47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1" fillId="0" borderId="1" xfId="47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3" fontId="7" fillId="2" borderId="5" xfId="47" applyNumberFormat="1" applyFont="1" applyFill="1" applyBorder="1" applyAlignment="1">
      <alignment horizontal="center" vertical="center" wrapText="1"/>
    </xf>
    <xf numFmtId="43" fontId="6" fillId="0" borderId="5" xfId="47" applyNumberFormat="1" applyFont="1" applyFill="1" applyBorder="1" applyAlignment="1">
      <alignment horizontal="center" vertical="center" wrapText="1"/>
    </xf>
    <xf numFmtId="176" fontId="7" fillId="0" borderId="1" xfId="47" applyNumberFormat="1" applyFont="1" applyFill="1" applyBorder="1" applyAlignment="1">
      <alignment horizontal="center" vertical="center" wrapText="1"/>
    </xf>
    <xf numFmtId="43" fontId="7" fillId="2" borderId="6" xfId="47" applyNumberFormat="1" applyFont="1" applyFill="1" applyBorder="1" applyAlignment="1">
      <alignment horizontal="center" vertical="center" wrapText="1"/>
    </xf>
    <xf numFmtId="43" fontId="6" fillId="0" borderId="6" xfId="47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  <xf numFmtId="57" fontId="21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9"/>
  <sheetViews>
    <sheetView topLeftCell="A7" workbookViewId="0">
      <selection activeCell="E8" sqref="E8"/>
    </sheetView>
  </sheetViews>
  <sheetFormatPr defaultColWidth="9" defaultRowHeight="13.5"/>
  <cols>
    <col min="1" max="1" width="5.75" style="91" customWidth="1"/>
    <col min="2" max="4" width="10.75" style="91" customWidth="1"/>
    <col min="5" max="5" width="22.75" style="91" customWidth="1"/>
    <col min="6" max="6" width="35.75" style="91" customWidth="1"/>
    <col min="7" max="7" width="11.25" style="91" customWidth="1"/>
    <col min="8" max="8" width="10.75" style="91" customWidth="1"/>
    <col min="9" max="10" width="14.5" style="91" customWidth="1"/>
    <col min="11" max="11" width="10.125" style="91" customWidth="1"/>
    <col min="12" max="12" width="11.375" style="91" customWidth="1"/>
    <col min="13" max="13" width="10.125" style="91" customWidth="1"/>
    <col min="14" max="14" width="11.625" style="91" customWidth="1"/>
    <col min="15" max="15" width="13.75" style="91" customWidth="1"/>
    <col min="16" max="16" width="10.25" style="91" customWidth="1"/>
    <col min="17" max="16384" width="9" style="91"/>
  </cols>
  <sheetData>
    <row r="2" ht="60" customHeight="1" spans="1:16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ht="36" customHeight="1" spans="1:16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ht="39" customHeight="1" spans="1:16">
      <c r="A4" s="93" t="s">
        <v>1</v>
      </c>
      <c r="B4" s="94" t="s">
        <v>2</v>
      </c>
      <c r="C4" s="95"/>
      <c r="D4" s="95"/>
      <c r="E4" s="95"/>
      <c r="F4" s="95"/>
      <c r="G4" s="95"/>
      <c r="H4" s="95"/>
      <c r="I4" s="95"/>
      <c r="J4" s="106"/>
      <c r="K4" s="107" t="s">
        <v>3</v>
      </c>
      <c r="L4" s="93"/>
      <c r="M4" s="93"/>
      <c r="N4" s="93"/>
      <c r="O4" s="93"/>
      <c r="P4" s="93" t="s">
        <v>4</v>
      </c>
    </row>
    <row r="5" ht="60.75" customHeight="1" spans="1:16">
      <c r="A5" s="93"/>
      <c r="B5" s="96" t="s">
        <v>5</v>
      </c>
      <c r="C5" s="96" t="s">
        <v>6</v>
      </c>
      <c r="D5" s="96" t="s">
        <v>7</v>
      </c>
      <c r="E5" s="96" t="s">
        <v>8</v>
      </c>
      <c r="F5" s="97" t="s">
        <v>9</v>
      </c>
      <c r="G5" s="97" t="s">
        <v>10</v>
      </c>
      <c r="H5" s="97" t="s">
        <v>11</v>
      </c>
      <c r="I5" s="97" t="s">
        <v>12</v>
      </c>
      <c r="J5" s="97" t="s">
        <v>13</v>
      </c>
      <c r="K5" s="96" t="s">
        <v>14</v>
      </c>
      <c r="L5" s="96" t="s">
        <v>15</v>
      </c>
      <c r="M5" s="96" t="s">
        <v>16</v>
      </c>
      <c r="N5" s="96" t="s">
        <v>17</v>
      </c>
      <c r="O5" s="96" t="s">
        <v>18</v>
      </c>
      <c r="P5" s="93"/>
    </row>
    <row r="6" ht="129" customHeight="1" spans="1:16">
      <c r="A6" s="98">
        <v>1</v>
      </c>
      <c r="B6" s="99" t="s">
        <v>19</v>
      </c>
      <c r="C6" s="99" t="s">
        <v>20</v>
      </c>
      <c r="D6" s="99" t="s">
        <v>21</v>
      </c>
      <c r="E6" s="100" t="s">
        <v>22</v>
      </c>
      <c r="F6" s="99" t="s">
        <v>23</v>
      </c>
      <c r="G6" s="99">
        <v>2021.01</v>
      </c>
      <c r="H6" s="99">
        <v>2023.3</v>
      </c>
      <c r="I6" s="99" t="s">
        <v>24</v>
      </c>
      <c r="J6" s="99" t="s">
        <v>25</v>
      </c>
      <c r="K6" s="99">
        <v>6256.56</v>
      </c>
      <c r="L6" s="99" t="s">
        <v>26</v>
      </c>
      <c r="M6" s="99">
        <v>6256.56</v>
      </c>
      <c r="N6" s="99"/>
      <c r="O6" s="108" t="s">
        <v>27</v>
      </c>
      <c r="P6" s="99"/>
    </row>
    <row r="7" ht="84" customHeight="1" spans="1:16">
      <c r="A7" s="98">
        <v>2</v>
      </c>
      <c r="B7" s="99" t="s">
        <v>28</v>
      </c>
      <c r="C7" s="99" t="s">
        <v>29</v>
      </c>
      <c r="D7" s="99" t="s">
        <v>21</v>
      </c>
      <c r="E7" s="99" t="s">
        <v>30</v>
      </c>
      <c r="F7" s="99" t="s">
        <v>31</v>
      </c>
      <c r="G7" s="99">
        <v>2021.01</v>
      </c>
      <c r="H7" s="99">
        <v>2023.3</v>
      </c>
      <c r="I7" s="99" t="s">
        <v>32</v>
      </c>
      <c r="J7" s="99" t="s">
        <v>25</v>
      </c>
      <c r="K7" s="99">
        <v>2438.44</v>
      </c>
      <c r="L7" s="99" t="s">
        <v>26</v>
      </c>
      <c r="M7" s="99">
        <v>2438.44</v>
      </c>
      <c r="N7" s="109"/>
      <c r="O7" s="99" t="s">
        <v>33</v>
      </c>
      <c r="P7" s="99" t="s">
        <v>34</v>
      </c>
    </row>
    <row r="8" ht="93.75" customHeight="1" spans="1:16">
      <c r="A8" s="98">
        <v>3</v>
      </c>
      <c r="B8" s="101" t="s">
        <v>35</v>
      </c>
      <c r="C8" s="101" t="s">
        <v>36</v>
      </c>
      <c r="D8" s="99" t="s">
        <v>21</v>
      </c>
      <c r="E8" s="99" t="s">
        <v>37</v>
      </c>
      <c r="F8" s="101" t="s">
        <v>38</v>
      </c>
      <c r="G8" s="98">
        <v>2020.6</v>
      </c>
      <c r="H8" s="98">
        <v>2022.6</v>
      </c>
      <c r="I8" s="98" t="s">
        <v>39</v>
      </c>
      <c r="J8" s="98" t="s">
        <v>25</v>
      </c>
      <c r="K8" s="99">
        <v>7396</v>
      </c>
      <c r="L8" s="99">
        <v>3107</v>
      </c>
      <c r="M8" s="99">
        <v>3873</v>
      </c>
      <c r="N8" s="98">
        <v>416</v>
      </c>
      <c r="O8" s="98" t="s">
        <v>40</v>
      </c>
      <c r="P8" s="98" t="s">
        <v>41</v>
      </c>
    </row>
    <row r="9" ht="72" customHeight="1" spans="1:16">
      <c r="A9" s="102">
        <v>4</v>
      </c>
      <c r="B9" s="103" t="s">
        <v>42</v>
      </c>
      <c r="C9" s="103" t="s">
        <v>43</v>
      </c>
      <c r="D9" s="103" t="s">
        <v>44</v>
      </c>
      <c r="E9" s="103" t="s">
        <v>45</v>
      </c>
      <c r="F9" s="104" t="s">
        <v>46</v>
      </c>
      <c r="G9" s="105">
        <v>44287</v>
      </c>
      <c r="H9" s="105">
        <v>44926</v>
      </c>
      <c r="I9" s="103" t="s">
        <v>47</v>
      </c>
      <c r="J9" s="103" t="s">
        <v>25</v>
      </c>
      <c r="K9" s="80">
        <v>2115.3</v>
      </c>
      <c r="L9" s="80"/>
      <c r="M9" s="80">
        <v>2115.3</v>
      </c>
      <c r="N9" s="102"/>
      <c r="O9" s="103" t="s">
        <v>48</v>
      </c>
      <c r="P9" s="102"/>
    </row>
  </sheetData>
  <mergeCells count="5">
    <mergeCell ref="A2:P2"/>
    <mergeCell ref="B4:J4"/>
    <mergeCell ref="K4:N4"/>
    <mergeCell ref="A4:A5"/>
    <mergeCell ref="P4:P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5"/>
  <sheetViews>
    <sheetView topLeftCell="A6" workbookViewId="0">
      <selection activeCell="E8" sqref="E8"/>
    </sheetView>
  </sheetViews>
  <sheetFormatPr defaultColWidth="9" defaultRowHeight="13.5"/>
  <cols>
    <col min="1" max="1" width="5.75" style="66" customWidth="1"/>
    <col min="2" max="3" width="10.75" style="66" customWidth="1"/>
    <col min="4" max="4" width="8.375" style="66" customWidth="1"/>
    <col min="5" max="5" width="22.75" style="66" customWidth="1"/>
    <col min="6" max="6" width="14.5" style="66" customWidth="1"/>
    <col min="7" max="7" width="35.75" style="66" customWidth="1"/>
    <col min="8" max="8" width="12.875" style="66" customWidth="1"/>
    <col min="9" max="9" width="14.5" style="66" customWidth="1"/>
    <col min="10" max="10" width="13.25" style="66" customWidth="1"/>
    <col min="11" max="11" width="8.375" style="66" customWidth="1"/>
    <col min="12" max="12" width="10.125" style="66" customWidth="1"/>
    <col min="13" max="13" width="11.375" style="66" customWidth="1"/>
    <col min="14" max="16" width="10.125" style="66" customWidth="1"/>
    <col min="17" max="17" width="11.75" style="66" customWidth="1"/>
    <col min="18" max="18" width="6.375" style="66" customWidth="1"/>
    <col min="19" max="16384" width="9" style="66"/>
  </cols>
  <sheetData>
    <row r="2" ht="60" customHeight="1" spans="1:18">
      <c r="A2" s="67" t="s">
        <v>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60" customHeight="1" spans="1:18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39" customHeight="1" spans="1:18">
      <c r="A4" s="68" t="s">
        <v>1</v>
      </c>
      <c r="B4" s="69" t="s">
        <v>2</v>
      </c>
      <c r="C4" s="70"/>
      <c r="D4" s="70"/>
      <c r="E4" s="70"/>
      <c r="F4" s="70"/>
      <c r="G4" s="70"/>
      <c r="H4" s="70"/>
      <c r="I4" s="70"/>
      <c r="J4" s="70"/>
      <c r="K4" s="81"/>
      <c r="L4" s="82" t="s">
        <v>3</v>
      </c>
      <c r="M4" s="68"/>
      <c r="N4" s="68"/>
      <c r="O4" s="68"/>
      <c r="P4" s="68"/>
      <c r="Q4" s="68"/>
      <c r="R4" s="68" t="s">
        <v>4</v>
      </c>
    </row>
    <row r="5" ht="60.75" customHeight="1" spans="1:18">
      <c r="A5" s="68"/>
      <c r="B5" s="71" t="s">
        <v>5</v>
      </c>
      <c r="C5" s="71" t="s">
        <v>6</v>
      </c>
      <c r="D5" s="71" t="s">
        <v>7</v>
      </c>
      <c r="E5" s="71" t="s">
        <v>8</v>
      </c>
      <c r="F5" s="72" t="s">
        <v>50</v>
      </c>
      <c r="G5" s="72" t="s">
        <v>9</v>
      </c>
      <c r="H5" s="72" t="s">
        <v>10</v>
      </c>
      <c r="I5" s="72" t="s">
        <v>11</v>
      </c>
      <c r="J5" s="72" t="s">
        <v>12</v>
      </c>
      <c r="K5" s="72" t="s">
        <v>13</v>
      </c>
      <c r="L5" s="71" t="s">
        <v>14</v>
      </c>
      <c r="M5" s="71" t="s">
        <v>15</v>
      </c>
      <c r="N5" s="71" t="s">
        <v>16</v>
      </c>
      <c r="O5" s="72" t="s">
        <v>51</v>
      </c>
      <c r="P5" s="71" t="s">
        <v>17</v>
      </c>
      <c r="Q5" s="84" t="s">
        <v>18</v>
      </c>
      <c r="R5" s="68"/>
    </row>
    <row r="6" s="64" customFormat="1" ht="103.5" customHeight="1" spans="1:19">
      <c r="A6" s="73">
        <v>1</v>
      </c>
      <c r="B6" s="74" t="s">
        <v>52</v>
      </c>
      <c r="C6" s="74" t="s">
        <v>53</v>
      </c>
      <c r="D6" s="74" t="s">
        <v>21</v>
      </c>
      <c r="E6" s="74" t="s">
        <v>54</v>
      </c>
      <c r="F6" s="74" t="s">
        <v>55</v>
      </c>
      <c r="G6" s="74" t="s">
        <v>56</v>
      </c>
      <c r="H6" s="74">
        <v>2021.12</v>
      </c>
      <c r="I6" s="74">
        <v>2022.12</v>
      </c>
      <c r="J6" s="74" t="s">
        <v>57</v>
      </c>
      <c r="K6" s="74" t="s">
        <v>25</v>
      </c>
      <c r="L6" s="74">
        <v>11000</v>
      </c>
      <c r="M6" s="74">
        <v>0</v>
      </c>
      <c r="N6" s="74">
        <v>11000</v>
      </c>
      <c r="O6" s="74">
        <v>0</v>
      </c>
      <c r="P6" s="74">
        <v>0</v>
      </c>
      <c r="Q6" s="85" t="s">
        <v>58</v>
      </c>
      <c r="R6" s="86"/>
      <c r="S6" s="64" t="s">
        <v>59</v>
      </c>
    </row>
    <row r="7" s="65" customFormat="1" ht="101.25" customHeight="1" spans="1:19">
      <c r="A7" s="73">
        <v>2</v>
      </c>
      <c r="B7" s="74" t="s">
        <v>60</v>
      </c>
      <c r="C7" s="74" t="s">
        <v>61</v>
      </c>
      <c r="D7" s="74" t="s">
        <v>21</v>
      </c>
      <c r="E7" s="74" t="s">
        <v>62</v>
      </c>
      <c r="F7" s="73" t="s">
        <v>63</v>
      </c>
      <c r="G7" s="75" t="s">
        <v>64</v>
      </c>
      <c r="H7" s="73">
        <v>2021.03</v>
      </c>
      <c r="I7" s="73">
        <v>2022.12</v>
      </c>
      <c r="J7" s="73" t="s">
        <v>65</v>
      </c>
      <c r="K7" s="73" t="s">
        <v>25</v>
      </c>
      <c r="L7" s="74">
        <v>1352.6</v>
      </c>
      <c r="M7" s="74">
        <v>0</v>
      </c>
      <c r="N7" s="74">
        <v>1152.1</v>
      </c>
      <c r="O7" s="74">
        <v>200.5</v>
      </c>
      <c r="P7" s="73">
        <v>0</v>
      </c>
      <c r="Q7" s="73" t="s">
        <v>66</v>
      </c>
      <c r="R7" s="87"/>
      <c r="S7" s="65" t="s">
        <v>67</v>
      </c>
    </row>
    <row r="8" ht="102" customHeight="1" spans="1:18">
      <c r="A8" s="73">
        <v>3</v>
      </c>
      <c r="B8" s="73" t="s">
        <v>68</v>
      </c>
      <c r="C8" s="73" t="s">
        <v>69</v>
      </c>
      <c r="D8" s="74" t="s">
        <v>21</v>
      </c>
      <c r="E8" s="73" t="s">
        <v>70</v>
      </c>
      <c r="F8" s="73" t="s">
        <v>71</v>
      </c>
      <c r="G8" s="73" t="s">
        <v>72</v>
      </c>
      <c r="H8" s="73">
        <v>2021.01</v>
      </c>
      <c r="I8" s="73">
        <v>2022.12</v>
      </c>
      <c r="J8" s="73" t="s">
        <v>73</v>
      </c>
      <c r="K8" s="73" t="s">
        <v>25</v>
      </c>
      <c r="L8" s="73">
        <v>1000</v>
      </c>
      <c r="M8" s="73">
        <v>0</v>
      </c>
      <c r="N8" s="73">
        <v>1000</v>
      </c>
      <c r="O8" s="73">
        <v>0</v>
      </c>
      <c r="P8" s="73">
        <v>0</v>
      </c>
      <c r="Q8" s="73" t="s">
        <v>74</v>
      </c>
      <c r="R8" s="88"/>
    </row>
    <row r="9" ht="96.95" customHeight="1" spans="1:18">
      <c r="A9" s="73">
        <v>4</v>
      </c>
      <c r="B9" s="74" t="s">
        <v>75</v>
      </c>
      <c r="C9" s="74" t="s">
        <v>76</v>
      </c>
      <c r="D9" s="74" t="s">
        <v>21</v>
      </c>
      <c r="E9" s="74" t="s">
        <v>77</v>
      </c>
      <c r="F9" s="74" t="s">
        <v>78</v>
      </c>
      <c r="G9" s="74" t="s">
        <v>79</v>
      </c>
      <c r="H9" s="74">
        <v>2022.01</v>
      </c>
      <c r="I9" s="74">
        <v>2022.12</v>
      </c>
      <c r="J9" s="74" t="s">
        <v>80</v>
      </c>
      <c r="K9" s="73" t="s">
        <v>25</v>
      </c>
      <c r="L9" s="73">
        <v>4517.7</v>
      </c>
      <c r="M9" s="73">
        <v>3094.6</v>
      </c>
      <c r="N9" s="73">
        <v>1392.9</v>
      </c>
      <c r="O9" s="73">
        <v>6</v>
      </c>
      <c r="P9" s="73">
        <v>24.2</v>
      </c>
      <c r="Q9" s="73" t="s">
        <v>81</v>
      </c>
      <c r="R9" s="88"/>
    </row>
    <row r="10" ht="105.75" customHeight="1" spans="1:19">
      <c r="A10" s="73">
        <v>5</v>
      </c>
      <c r="B10" s="73" t="s">
        <v>82</v>
      </c>
      <c r="C10" s="73" t="s">
        <v>83</v>
      </c>
      <c r="D10" s="74" t="s">
        <v>21</v>
      </c>
      <c r="E10" s="76" t="s">
        <v>84</v>
      </c>
      <c r="F10" s="76" t="s">
        <v>78</v>
      </c>
      <c r="G10" s="73" t="s">
        <v>85</v>
      </c>
      <c r="H10" s="73">
        <v>2021.1</v>
      </c>
      <c r="I10" s="73">
        <v>2022.12</v>
      </c>
      <c r="J10" s="73" t="s">
        <v>86</v>
      </c>
      <c r="K10" s="73" t="s">
        <v>25</v>
      </c>
      <c r="L10" s="83">
        <v>14039.61</v>
      </c>
      <c r="M10" s="73">
        <v>0</v>
      </c>
      <c r="N10" s="83">
        <v>12883.18</v>
      </c>
      <c r="O10" s="83">
        <v>656.43</v>
      </c>
      <c r="P10" s="73"/>
      <c r="Q10" s="73" t="s">
        <v>87</v>
      </c>
      <c r="R10" s="88"/>
      <c r="S10" s="66" t="s">
        <v>88</v>
      </c>
    </row>
    <row r="11" ht="61.5" customHeight="1" spans="1:18">
      <c r="A11" s="73">
        <v>6</v>
      </c>
      <c r="B11" s="73" t="s">
        <v>89</v>
      </c>
      <c r="C11" s="73" t="s">
        <v>90</v>
      </c>
      <c r="D11" s="74" t="s">
        <v>21</v>
      </c>
      <c r="E11" s="73" t="s">
        <v>91</v>
      </c>
      <c r="F11" s="73" t="s">
        <v>92</v>
      </c>
      <c r="G11" s="73" t="s">
        <v>93</v>
      </c>
      <c r="H11" s="73">
        <v>2021.3</v>
      </c>
      <c r="I11" s="73">
        <v>2022.12</v>
      </c>
      <c r="J11" s="73" t="s">
        <v>94</v>
      </c>
      <c r="K11" s="73" t="s">
        <v>25</v>
      </c>
      <c r="L11" s="73">
        <v>828</v>
      </c>
      <c r="M11" s="73">
        <v>0</v>
      </c>
      <c r="N11" s="73">
        <v>690</v>
      </c>
      <c r="O11" s="73">
        <v>138</v>
      </c>
      <c r="P11" s="73">
        <v>0</v>
      </c>
      <c r="Q11" s="73" t="s">
        <v>95</v>
      </c>
      <c r="R11" s="88"/>
    </row>
    <row r="12" ht="181.5" customHeight="1" spans="1:19">
      <c r="A12" s="73">
        <v>7</v>
      </c>
      <c r="B12" s="77" t="s">
        <v>96</v>
      </c>
      <c r="C12" s="78" t="s">
        <v>97</v>
      </c>
      <c r="D12" s="78" t="s">
        <v>98</v>
      </c>
      <c r="E12" s="79" t="s">
        <v>99</v>
      </c>
      <c r="F12" s="78" t="s">
        <v>78</v>
      </c>
      <c r="G12" s="78" t="s">
        <v>100</v>
      </c>
      <c r="H12" s="78">
        <v>2021.01</v>
      </c>
      <c r="I12" s="78">
        <v>2022.12</v>
      </c>
      <c r="J12" s="78" t="s">
        <v>39</v>
      </c>
      <c r="K12" s="78" t="s">
        <v>25</v>
      </c>
      <c r="L12" s="78">
        <v>748.8</v>
      </c>
      <c r="M12" s="78">
        <v>30</v>
      </c>
      <c r="N12" s="78">
        <v>718.8</v>
      </c>
      <c r="O12" s="78">
        <v>0</v>
      </c>
      <c r="P12" s="78">
        <v>0</v>
      </c>
      <c r="Q12" s="89" t="s">
        <v>101</v>
      </c>
      <c r="R12" s="88"/>
      <c r="S12" s="66" t="s">
        <v>102</v>
      </c>
    </row>
    <row r="13" ht="61.5" customHeight="1" spans="1:19">
      <c r="A13" s="73">
        <v>8</v>
      </c>
      <c r="B13" s="73" t="s">
        <v>103</v>
      </c>
      <c r="C13" s="73" t="s">
        <v>104</v>
      </c>
      <c r="D13" s="73" t="s">
        <v>21</v>
      </c>
      <c r="E13" s="80" t="s">
        <v>105</v>
      </c>
      <c r="F13" s="73" t="s">
        <v>78</v>
      </c>
      <c r="G13" s="80" t="s">
        <v>106</v>
      </c>
      <c r="H13" s="73">
        <v>2021.01</v>
      </c>
      <c r="I13" s="73">
        <v>2022.12</v>
      </c>
      <c r="J13" s="73" t="s">
        <v>39</v>
      </c>
      <c r="K13" s="73" t="s">
        <v>25</v>
      </c>
      <c r="L13" s="73">
        <f>1217.7</f>
        <v>1217.7</v>
      </c>
      <c r="M13" s="73">
        <v>0</v>
      </c>
      <c r="N13" s="73">
        <v>1029</v>
      </c>
      <c r="O13" s="73">
        <v>188.7</v>
      </c>
      <c r="P13" s="73"/>
      <c r="Q13" s="73" t="s">
        <v>107</v>
      </c>
      <c r="R13" s="88"/>
      <c r="S13" s="66" t="s">
        <v>88</v>
      </c>
    </row>
    <row r="14" ht="153.75" customHeight="1" spans="1:18">
      <c r="A14" s="73">
        <v>9</v>
      </c>
      <c r="B14" s="78" t="s">
        <v>108</v>
      </c>
      <c r="C14" s="78" t="s">
        <v>109</v>
      </c>
      <c r="D14" s="78" t="s">
        <v>110</v>
      </c>
      <c r="E14" s="78" t="s">
        <v>111</v>
      </c>
      <c r="F14" s="78" t="s">
        <v>78</v>
      </c>
      <c r="G14" s="78" t="s">
        <v>112</v>
      </c>
      <c r="H14" s="78">
        <v>2021.01</v>
      </c>
      <c r="I14" s="78">
        <v>2022.12</v>
      </c>
      <c r="J14" s="78" t="s">
        <v>39</v>
      </c>
      <c r="K14" s="78" t="s">
        <v>25</v>
      </c>
      <c r="L14" s="78">
        <v>1465.4</v>
      </c>
      <c r="M14" s="78">
        <v>0</v>
      </c>
      <c r="N14" s="78">
        <v>1465.4</v>
      </c>
      <c r="O14" s="78">
        <v>0</v>
      </c>
      <c r="P14" s="78">
        <v>0</v>
      </c>
      <c r="Q14" s="78" t="s">
        <v>113</v>
      </c>
      <c r="R14" s="90"/>
    </row>
    <row r="15" ht="27.75" customHeight="1"/>
  </sheetData>
  <mergeCells count="5">
    <mergeCell ref="A2:R2"/>
    <mergeCell ref="B4:K4"/>
    <mergeCell ref="L4:P4"/>
    <mergeCell ref="A4:A5"/>
    <mergeCell ref="R4:R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V10"/>
  <sheetViews>
    <sheetView tabSelected="1" workbookViewId="0">
      <selection activeCell="O9" sqref="O9"/>
    </sheetView>
  </sheetViews>
  <sheetFormatPr defaultColWidth="9" defaultRowHeight="12"/>
  <cols>
    <col min="1" max="1" width="3.875" style="9" customWidth="1"/>
    <col min="2" max="2" width="10.75" style="10" customWidth="1"/>
    <col min="3" max="3" width="12.625" style="10" customWidth="1"/>
    <col min="4" max="4" width="13.125" style="11" customWidth="1"/>
    <col min="5" max="5" width="13.125" style="12" customWidth="1"/>
    <col min="6" max="6" width="13.875" style="12" customWidth="1"/>
    <col min="7" max="7" width="11.5" style="12" customWidth="1"/>
    <col min="8" max="8" width="12.5" style="13" customWidth="1"/>
    <col min="9" max="9" width="12.875" style="10" customWidth="1"/>
    <col min="10" max="10" width="10.375" style="10" customWidth="1"/>
    <col min="11" max="11" width="11.625" style="13" customWidth="1"/>
    <col min="12" max="13" width="9.5" style="10"/>
    <col min="14" max="14" width="11.5" style="10" customWidth="1"/>
    <col min="15" max="15" width="11.625" style="10"/>
    <col min="16" max="16" width="12.75" style="10"/>
    <col min="17" max="17" width="9.5" style="14"/>
    <col min="18" max="20" width="10.375" style="15" customWidth="1"/>
    <col min="21" max="21" width="9" style="10"/>
    <col min="22" max="22" width="12.625" style="10"/>
    <col min="23" max="16384" width="9" style="10"/>
  </cols>
  <sheetData>
    <row r="2" ht="25.9" customHeight="1" spans="1:21">
      <c r="A2" s="16" t="s">
        <v>114</v>
      </c>
      <c r="B2" s="17"/>
      <c r="C2" s="17"/>
      <c r="D2" s="18"/>
      <c r="E2" s="18"/>
      <c r="F2" s="18"/>
      <c r="G2" s="18"/>
      <c r="H2" s="17"/>
      <c r="I2" s="17"/>
      <c r="J2" s="17"/>
      <c r="K2" s="17"/>
      <c r="L2" s="17"/>
      <c r="M2" s="17"/>
      <c r="N2" s="17"/>
      <c r="O2" s="17"/>
      <c r="P2" s="17"/>
      <c r="Q2" s="50"/>
      <c r="R2" s="51"/>
      <c r="S2" s="51"/>
      <c r="T2" s="51"/>
      <c r="U2" s="17"/>
    </row>
    <row r="3" s="6" customFormat="1" ht="23.25" customHeight="1" spans="1:21">
      <c r="A3" s="19" t="s">
        <v>115</v>
      </c>
      <c r="D3" s="20"/>
      <c r="E3" s="21"/>
      <c r="F3" s="22" t="s">
        <v>116</v>
      </c>
      <c r="G3" s="22"/>
      <c r="H3" s="22"/>
      <c r="I3" s="22"/>
      <c r="J3" s="22"/>
      <c r="K3" s="22"/>
      <c r="L3" s="22"/>
      <c r="M3" s="22"/>
      <c r="N3" s="22"/>
      <c r="Q3" s="52"/>
      <c r="R3" s="53" t="s">
        <v>117</v>
      </c>
      <c r="S3" s="53"/>
      <c r="T3" s="53"/>
      <c r="U3" s="53"/>
    </row>
    <row r="4" s="6" customFormat="1" ht="39" customHeight="1" spans="1:21">
      <c r="A4" s="23" t="s">
        <v>118</v>
      </c>
      <c r="B4" s="24" t="s">
        <v>119</v>
      </c>
      <c r="C4" s="24"/>
      <c r="D4" s="25" t="s">
        <v>120</v>
      </c>
      <c r="E4" s="25"/>
      <c r="F4" s="25"/>
      <c r="G4" s="25"/>
      <c r="H4" s="26" t="s">
        <v>121</v>
      </c>
      <c r="I4" s="41"/>
      <c r="J4" s="41"/>
      <c r="K4" s="42" t="s">
        <v>122</v>
      </c>
      <c r="L4" s="43"/>
      <c r="M4" s="43"/>
      <c r="N4" s="43"/>
      <c r="O4" s="44"/>
      <c r="P4" s="45" t="s">
        <v>123</v>
      </c>
      <c r="Q4" s="54" t="s">
        <v>124</v>
      </c>
      <c r="R4" s="45" t="s">
        <v>125</v>
      </c>
      <c r="S4" s="55" t="s">
        <v>126</v>
      </c>
      <c r="T4" s="55" t="s">
        <v>127</v>
      </c>
      <c r="U4" s="56" t="s">
        <v>128</v>
      </c>
    </row>
    <row r="5" s="6" customFormat="1" ht="47.1" customHeight="1" spans="1:21">
      <c r="A5" s="27"/>
      <c r="B5" s="24" t="s">
        <v>129</v>
      </c>
      <c r="C5" s="24" t="s">
        <v>130</v>
      </c>
      <c r="D5" s="25" t="s">
        <v>131</v>
      </c>
      <c r="E5" s="25" t="s">
        <v>132</v>
      </c>
      <c r="F5" s="25" t="s">
        <v>133</v>
      </c>
      <c r="G5" s="25" t="s">
        <v>134</v>
      </c>
      <c r="H5" s="28" t="s">
        <v>131</v>
      </c>
      <c r="I5" s="25" t="s">
        <v>132</v>
      </c>
      <c r="J5" s="25" t="s">
        <v>133</v>
      </c>
      <c r="K5" s="46" t="s">
        <v>131</v>
      </c>
      <c r="L5" s="28" t="s">
        <v>135</v>
      </c>
      <c r="M5" s="28" t="s">
        <v>136</v>
      </c>
      <c r="N5" s="28" t="s">
        <v>137</v>
      </c>
      <c r="O5" s="28" t="s">
        <v>138</v>
      </c>
      <c r="P5" s="47"/>
      <c r="Q5" s="57"/>
      <c r="R5" s="47"/>
      <c r="S5" s="58"/>
      <c r="T5" s="58"/>
      <c r="U5" s="56"/>
    </row>
    <row r="6" s="7" customFormat="1" ht="36" customHeight="1" spans="1:22">
      <c r="A6" s="29" t="s">
        <v>139</v>
      </c>
      <c r="B6" s="30"/>
      <c r="C6" s="31"/>
      <c r="D6" s="32">
        <f>SUM(D7:D9)</f>
        <v>16091</v>
      </c>
      <c r="E6" s="33">
        <f>SUM(E7:E9)</f>
        <v>3107</v>
      </c>
      <c r="F6" s="33">
        <f>SUM(F7:F9)</f>
        <v>12568</v>
      </c>
      <c r="G6" s="33">
        <f>SUM(G7:G9)</f>
        <v>416</v>
      </c>
      <c r="H6" s="33">
        <f>SUM(I6:J6)</f>
        <v>13445.18</v>
      </c>
      <c r="I6" s="33">
        <f t="shared" ref="I6:P6" si="0">SUM(I7:I9)</f>
        <v>13445.18</v>
      </c>
      <c r="J6" s="33">
        <f t="shared" si="0"/>
        <v>0</v>
      </c>
      <c r="K6" s="33">
        <f t="shared" si="0"/>
        <v>3762.53</v>
      </c>
      <c r="L6" s="33">
        <f t="shared" si="0"/>
        <v>279.55</v>
      </c>
      <c r="M6" s="33">
        <f t="shared" si="0"/>
        <v>262.79</v>
      </c>
      <c r="N6" s="33">
        <f t="shared" si="0"/>
        <v>1997.49</v>
      </c>
      <c r="O6" s="33">
        <f t="shared" si="0"/>
        <v>1222.7</v>
      </c>
      <c r="P6" s="33">
        <f t="shared" si="0"/>
        <v>9682.65</v>
      </c>
      <c r="Q6" s="59">
        <f>Q7+Q8+Q9</f>
        <v>774.612</v>
      </c>
      <c r="R6" s="60">
        <f>SUM(R7:R9)</f>
        <v>773</v>
      </c>
      <c r="S6" s="61">
        <f>R6/2</f>
        <v>386.5</v>
      </c>
      <c r="T6" s="61">
        <v>386.5</v>
      </c>
      <c r="U6" s="33"/>
      <c r="V6" s="7">
        <f>H6-K6-P6</f>
        <v>0</v>
      </c>
    </row>
    <row r="7" s="8" customFormat="1" ht="53.25" customHeight="1" spans="1:22">
      <c r="A7" s="34">
        <v>1</v>
      </c>
      <c r="B7" s="35" t="s">
        <v>19</v>
      </c>
      <c r="C7" s="35" t="s">
        <v>20</v>
      </c>
      <c r="D7" s="36">
        <f>SUM(E7:G7)</f>
        <v>6256.56</v>
      </c>
      <c r="E7" s="37"/>
      <c r="F7" s="37">
        <v>6256.56</v>
      </c>
      <c r="G7" s="37"/>
      <c r="H7" s="33">
        <f>SUM(I7:J7)</f>
        <v>7145.86</v>
      </c>
      <c r="I7" s="48">
        <v>7145.86</v>
      </c>
      <c r="J7" s="48"/>
      <c r="K7" s="32">
        <f>SUM(L7:O7)</f>
        <v>2450.18</v>
      </c>
      <c r="L7" s="49">
        <v>200.97</v>
      </c>
      <c r="M7" s="49"/>
      <c r="N7" s="49">
        <v>1638.77</v>
      </c>
      <c r="O7" s="48">
        <v>610.44</v>
      </c>
      <c r="P7" s="40">
        <f>H7-K7</f>
        <v>4695.68</v>
      </c>
      <c r="Q7" s="62">
        <f>P7*0.08</f>
        <v>375.6544</v>
      </c>
      <c r="R7" s="63">
        <f>TRUNC(Q7,0)</f>
        <v>375</v>
      </c>
      <c r="S7" s="61">
        <f t="shared" ref="S7:S9" si="1">R7/2</f>
        <v>187.5</v>
      </c>
      <c r="T7" s="61">
        <v>187.5</v>
      </c>
      <c r="U7" s="48"/>
      <c r="V7" s="7">
        <f>H7-K7-P7</f>
        <v>0</v>
      </c>
    </row>
    <row r="8" s="8" customFormat="1" ht="57.75" customHeight="1" spans="1:22">
      <c r="A8" s="34">
        <v>2</v>
      </c>
      <c r="B8" s="35" t="s">
        <v>28</v>
      </c>
      <c r="C8" s="35" t="s">
        <v>29</v>
      </c>
      <c r="D8" s="36">
        <f>SUM(E8:G8)</f>
        <v>2438.44</v>
      </c>
      <c r="E8" s="37"/>
      <c r="F8" s="37">
        <v>2438.44</v>
      </c>
      <c r="G8" s="38"/>
      <c r="H8" s="33">
        <f>SUM(I8:J8)</f>
        <v>2427.23</v>
      </c>
      <c r="I8" s="48">
        <v>2427.23</v>
      </c>
      <c r="J8" s="48"/>
      <c r="K8" s="32">
        <f>SUM(L8:O8)</f>
        <v>349.98</v>
      </c>
      <c r="L8" s="48">
        <v>77.5</v>
      </c>
      <c r="M8" s="48"/>
      <c r="N8" s="48">
        <v>2.44</v>
      </c>
      <c r="O8" s="48">
        <v>270.04</v>
      </c>
      <c r="P8" s="48">
        <f>I8-K8</f>
        <v>2077.25</v>
      </c>
      <c r="Q8" s="62">
        <f>P8*0.08</f>
        <v>166.18</v>
      </c>
      <c r="R8" s="63">
        <f>TRUNC(Q8,0)</f>
        <v>166</v>
      </c>
      <c r="S8" s="61">
        <f t="shared" si="1"/>
        <v>83</v>
      </c>
      <c r="T8" s="61">
        <v>83</v>
      </c>
      <c r="U8" s="48"/>
      <c r="V8" s="7">
        <f>H8-K8-P8</f>
        <v>0</v>
      </c>
    </row>
    <row r="9" s="8" customFormat="1" ht="51.95" customHeight="1" spans="1:22">
      <c r="A9" s="34">
        <v>3</v>
      </c>
      <c r="B9" s="39" t="s">
        <v>35</v>
      </c>
      <c r="C9" s="39" t="s">
        <v>36</v>
      </c>
      <c r="D9" s="36">
        <f>SUM(E9:G9)</f>
        <v>7396</v>
      </c>
      <c r="E9" s="37">
        <v>3107</v>
      </c>
      <c r="F9" s="37">
        <v>3873</v>
      </c>
      <c r="G9" s="40">
        <v>416</v>
      </c>
      <c r="H9" s="33">
        <f>SUM(I9:J9)</f>
        <v>3872.09</v>
      </c>
      <c r="I9" s="48">
        <v>3872.09</v>
      </c>
      <c r="J9" s="48"/>
      <c r="K9" s="32">
        <f>SUM(L9:O9)</f>
        <v>962.37</v>
      </c>
      <c r="L9" s="48">
        <v>1.08</v>
      </c>
      <c r="M9" s="48">
        <v>262.79</v>
      </c>
      <c r="N9" s="48">
        <v>356.28</v>
      </c>
      <c r="O9" s="48">
        <v>342.22</v>
      </c>
      <c r="P9" s="48">
        <f>I9-K9</f>
        <v>2909.72</v>
      </c>
      <c r="Q9" s="62">
        <f>P9*0.08</f>
        <v>232.7776</v>
      </c>
      <c r="R9" s="63">
        <f>TRUNC(Q9,0)</f>
        <v>232</v>
      </c>
      <c r="S9" s="61">
        <f t="shared" si="1"/>
        <v>116</v>
      </c>
      <c r="T9" s="61">
        <v>116</v>
      </c>
      <c r="U9" s="48"/>
      <c r="V9" s="7">
        <f>H9-K9-P9</f>
        <v>0</v>
      </c>
    </row>
    <row r="10" spans="16:16">
      <c r="P10" s="12"/>
    </row>
  </sheetData>
  <mergeCells count="15">
    <mergeCell ref="A2:U2"/>
    <mergeCell ref="F3:N3"/>
    <mergeCell ref="R3:U3"/>
    <mergeCell ref="B4:C4"/>
    <mergeCell ref="D4:G4"/>
    <mergeCell ref="H4:J4"/>
    <mergeCell ref="K4:O4"/>
    <mergeCell ref="A6:C6"/>
    <mergeCell ref="A4:A5"/>
    <mergeCell ref="P4:P5"/>
    <mergeCell ref="Q4:Q5"/>
    <mergeCell ref="R4:R5"/>
    <mergeCell ref="S4:S5"/>
    <mergeCell ref="T4:T5"/>
    <mergeCell ref="U4:U5"/>
  </mergeCells>
  <pageMargins left="0.432638888888889" right="0.0784722222222222" top="1" bottom="1" header="0.5" footer="0.5"/>
  <pageSetup paperSize="8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15"/>
  <sheetViews>
    <sheetView workbookViewId="0">
      <selection activeCell="J14" sqref="J14"/>
    </sheetView>
  </sheetViews>
  <sheetFormatPr defaultColWidth="9" defaultRowHeight="13.5"/>
  <cols>
    <col min="3" max="3" width="12.75" customWidth="1"/>
    <col min="4" max="4" width="11.625" customWidth="1"/>
    <col min="5" max="5" width="12.75" customWidth="1"/>
    <col min="6" max="6" width="13.125" customWidth="1"/>
    <col min="7" max="7" width="12.75" customWidth="1"/>
    <col min="8" max="8" width="16.375" customWidth="1"/>
  </cols>
  <sheetData>
    <row r="1" spans="3:5">
      <c r="C1" s="1" t="e">
        <f>技改定!H6+#REF!</f>
        <v>#REF!</v>
      </c>
      <c r="D1" s="1" t="e">
        <f>#REF!+技改定!J6</f>
        <v>#REF!</v>
      </c>
      <c r="E1" s="1" t="e">
        <f>#REF!+技改定!I6</f>
        <v>#REF!</v>
      </c>
    </row>
    <row r="2" spans="3:5">
      <c r="C2" s="1" t="e">
        <f>#REF!+技改定!#REF!</f>
        <v>#REF!</v>
      </c>
      <c r="D2" s="1" t="e">
        <f>#REF!</f>
        <v>#REF!</v>
      </c>
      <c r="E2" s="1" t="e">
        <f>#REF!+技改定!#REF!</f>
        <v>#REF!</v>
      </c>
    </row>
    <row r="3" spans="3:5">
      <c r="C3" s="1" t="e">
        <f>#REF!+技改定!#REF!</f>
        <v>#REF!</v>
      </c>
      <c r="E3" s="1" t="e">
        <f>#REF!+技改定!#REF!</f>
        <v>#REF!</v>
      </c>
    </row>
    <row r="5" spans="3:5">
      <c r="C5" s="1" t="e">
        <f>#REF!+技改定!#REF!</f>
        <v>#REF!</v>
      </c>
      <c r="D5" s="1" t="e">
        <f>#REF!</f>
        <v>#REF!</v>
      </c>
      <c r="E5" s="1" t="e">
        <f>#REF!+技改定!#REF!</f>
        <v>#REF!</v>
      </c>
    </row>
    <row r="6" spans="3:5">
      <c r="C6" s="1" t="e">
        <f>C2-C5</f>
        <v>#REF!</v>
      </c>
      <c r="D6" s="1" t="e">
        <f t="shared" ref="D6:E6" si="0">D2-D5</f>
        <v>#REF!</v>
      </c>
      <c r="E6" s="1" t="e">
        <f t="shared" si="0"/>
        <v>#REF!</v>
      </c>
    </row>
    <row r="7" spans="3:3">
      <c r="C7" s="2"/>
    </row>
    <row r="11" spans="3:9">
      <c r="C11" t="s">
        <v>140</v>
      </c>
      <c r="D11" t="s">
        <v>141</v>
      </c>
      <c r="E11" t="s">
        <v>142</v>
      </c>
      <c r="F11" t="s">
        <v>121</v>
      </c>
      <c r="G11" t="s">
        <v>143</v>
      </c>
      <c r="H11" t="s">
        <v>123</v>
      </c>
      <c r="I11" t="s">
        <v>144</v>
      </c>
    </row>
    <row r="12" spans="3:10">
      <c r="C12" t="s">
        <v>145</v>
      </c>
      <c r="D12">
        <v>3</v>
      </c>
      <c r="E12" s="3">
        <v>16091</v>
      </c>
      <c r="F12" s="3">
        <v>13445.18</v>
      </c>
      <c r="G12" s="3">
        <v>2282.87</v>
      </c>
      <c r="H12" s="3">
        <v>11162.31</v>
      </c>
      <c r="I12" s="5">
        <v>0.8302</v>
      </c>
      <c r="J12" s="2">
        <f>H12/F12</f>
        <v>0.830209041455748</v>
      </c>
    </row>
    <row r="13" spans="3:10">
      <c r="C13" t="s">
        <v>146</v>
      </c>
      <c r="D13">
        <v>7</v>
      </c>
      <c r="E13" s="3">
        <v>30403.31</v>
      </c>
      <c r="F13" s="3">
        <v>41876.44</v>
      </c>
      <c r="G13" s="3">
        <v>19640.1</v>
      </c>
      <c r="H13" s="3">
        <v>22236.34</v>
      </c>
      <c r="I13" s="5">
        <v>0.5298</v>
      </c>
      <c r="J13" s="2">
        <f t="shared" ref="J13:J14" si="1">H13/F13</f>
        <v>0.530998814607928</v>
      </c>
    </row>
    <row r="14" spans="3:10">
      <c r="C14" t="s">
        <v>131</v>
      </c>
      <c r="D14">
        <v>10</v>
      </c>
      <c r="E14" s="3">
        <v>46494.31</v>
      </c>
      <c r="F14" s="3">
        <v>55321.62</v>
      </c>
      <c r="G14" s="3">
        <v>21922.97</v>
      </c>
      <c r="H14" s="3">
        <v>33398.65</v>
      </c>
      <c r="I14" s="5">
        <v>0.6031</v>
      </c>
      <c r="J14" s="2">
        <f t="shared" si="1"/>
        <v>0.6037178593107</v>
      </c>
    </row>
    <row r="15" spans="5:8">
      <c r="E15" s="4">
        <f>E14-E13-E12</f>
        <v>0</v>
      </c>
      <c r="F15" s="4">
        <f t="shared" ref="F15:H15" si="2">F14-F13-F12</f>
        <v>0</v>
      </c>
      <c r="G15" s="4">
        <f t="shared" si="2"/>
        <v>0</v>
      </c>
      <c r="H15" s="4">
        <f t="shared" si="2"/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技改</vt:lpstr>
      <vt:lpstr>智能化改造</vt:lpstr>
      <vt:lpstr>技改定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杨丹</dc:creator>
  <cp:lastModifiedBy>彭志华</cp:lastModifiedBy>
  <dcterms:created xsi:type="dcterms:W3CDTF">2022-05-12T02:26:00Z</dcterms:created>
  <cp:lastPrinted>2023-06-14T03:26:00Z</cp:lastPrinted>
  <dcterms:modified xsi:type="dcterms:W3CDTF">2023-08-28T03:28:34Z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E9010E7529AB4EDAA3F4538ECD99529C_13</vt:lpwstr>
  </property>
  <property fmtid="{D5CDD505-2E9C-101B-9397-08002B2CF9AE}" pid="3" name="KSOProductBuildVer">
    <vt:lpwstr>2052-11.1.0.14309</vt:lpwstr>
  </property>
</Properties>
</file>