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 firstSheet="4" activeTab="7"/>
  </bookViews>
  <sheets>
    <sheet name="收入调整总表" sheetId="1" r:id="rId1"/>
    <sheet name="一般公共预算收入调整明细 " sheetId="13" r:id="rId2"/>
    <sheet name="一般支出调整" sheetId="3" r:id="rId3"/>
    <sheet name="一般公共预算平衡情况 " sheetId="10" r:id="rId4"/>
    <sheet name="政府性基金收入调整明细" sheetId="6" r:id="rId5"/>
    <sheet name="政府性基金支出调整" sheetId="4" r:id="rId6"/>
    <sheet name="政府性基金预算平衡情况  " sheetId="11" r:id="rId7"/>
    <sheet name="国有资本经营预算收支调整" sheetId="15" r:id="rId8"/>
  </sheets>
  <definedNames>
    <definedName name="_xlnm.Print_Area" localSheetId="1">'一般公共预算收入调整明细 '!$A$1:$J$38</definedName>
    <definedName name="_xlnm.Print_Area" localSheetId="2">一般支出调整!$A$1:$D$28</definedName>
    <definedName name="_xlnm.Print_Area" localSheetId="4">政府性基金收入调整明细!$A$1:$M$11</definedName>
    <definedName name="_xlnm.Print_Area" localSheetId="5">政府性基金支出调整!$A$1:$D$14</definedName>
    <definedName name="_xlnm.Print_Titles" localSheetId="3">'一般公共预算平衡情况 '!$1:$3</definedName>
    <definedName name="_xlnm.Print_Titles" localSheetId="2">一般支出调整!$2:$3</definedName>
    <definedName name="_xlnm.Print_Titles" localSheetId="5">政府性基金支出调整!$1:$3</definedName>
  </definedNames>
  <calcPr calcId="144525"/>
</workbook>
</file>

<file path=xl/comments1.xml><?xml version="1.0" encoding="utf-8"?>
<comments xmlns="http://schemas.openxmlformats.org/spreadsheetml/2006/main">
  <authors>
    <author>China</author>
  </authors>
  <commentList>
    <comment ref="F34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消费税</t>
        </r>
        <r>
          <rPr>
            <sz val="9"/>
            <rFont val="Tahoma"/>
            <charset val="134"/>
          </rPr>
          <t>1790</t>
        </r>
        <r>
          <rPr>
            <sz val="9"/>
            <rFont val="宋体"/>
            <charset val="134"/>
          </rPr>
          <t>万元</t>
        </r>
      </text>
    </comment>
    <comment ref="H34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消费税13000万元</t>
        </r>
      </text>
    </comment>
    <comment ref="D45" authorId="0">
      <text>
        <r>
          <rPr>
            <b/>
            <sz val="9"/>
            <rFont val="宋体"/>
            <charset val="134"/>
          </rPr>
          <t>企业职工养老保险区级负担上解，按2023年决算数暂列</t>
        </r>
      </text>
    </comment>
  </commentList>
</comments>
</file>

<file path=xl/comments2.xml><?xml version="1.0" encoding="utf-8"?>
<comments xmlns="http://schemas.openxmlformats.org/spreadsheetml/2006/main">
  <authors>
    <author>China</author>
  </authors>
  <commentList>
    <comment ref="B27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含外贷利息</t>
        </r>
        <r>
          <rPr>
            <sz val="9"/>
            <rFont val="Tahoma"/>
            <charset val="134"/>
          </rPr>
          <t>800</t>
        </r>
        <r>
          <rPr>
            <sz val="9"/>
            <rFont val="宋体"/>
            <charset val="134"/>
          </rPr>
          <t>万元</t>
        </r>
      </text>
    </comment>
    <comment ref="C27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外贷利息</t>
        </r>
        <r>
          <rPr>
            <sz val="9"/>
            <rFont val="Tahoma"/>
            <charset val="134"/>
          </rPr>
          <t>50</t>
        </r>
        <r>
          <rPr>
            <sz val="9"/>
            <rFont val="宋体"/>
            <charset val="134"/>
          </rPr>
          <t>万元</t>
        </r>
      </text>
    </comment>
  </commentList>
</comments>
</file>

<file path=xl/comments3.xml><?xml version="1.0" encoding="utf-8"?>
<comments xmlns="http://schemas.openxmlformats.org/spreadsheetml/2006/main">
  <authors>
    <author>China</author>
  </authors>
  <commentList>
    <comment ref="D16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新增债券</t>
        </r>
        <r>
          <rPr>
            <sz val="9"/>
            <rFont val="Tahoma"/>
            <charset val="134"/>
          </rPr>
          <t>27295</t>
        </r>
        <r>
          <rPr>
            <sz val="9"/>
            <rFont val="宋体"/>
            <charset val="134"/>
          </rPr>
          <t>万元；再融资债券</t>
        </r>
        <r>
          <rPr>
            <sz val="9"/>
            <rFont val="Tahoma"/>
            <charset val="134"/>
          </rPr>
          <t>353</t>
        </r>
        <r>
          <rPr>
            <sz val="9"/>
            <rFont val="宋体"/>
            <charset val="134"/>
          </rPr>
          <t>万元，比预算减少</t>
        </r>
        <r>
          <rPr>
            <sz val="9"/>
            <rFont val="Tahoma"/>
            <charset val="134"/>
          </rPr>
          <t>6987</t>
        </r>
        <r>
          <rPr>
            <sz val="9"/>
            <rFont val="宋体"/>
            <charset val="134"/>
          </rPr>
          <t>万元</t>
        </r>
      </text>
    </comment>
    <comment ref="C19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年初预算因调入资金减少压减</t>
        </r>
        <r>
          <rPr>
            <sz val="9"/>
            <rFont val="Tahoma"/>
            <charset val="134"/>
          </rPr>
          <t>185596</t>
        </r>
        <r>
          <rPr>
            <sz val="9"/>
            <rFont val="宋体"/>
            <charset val="134"/>
          </rPr>
          <t>万元</t>
        </r>
      </text>
    </comment>
  </commentList>
</comments>
</file>

<file path=xl/comments4.xml><?xml version="1.0" encoding="utf-8"?>
<comments xmlns="http://schemas.openxmlformats.org/spreadsheetml/2006/main">
  <authors>
    <author>China</author>
  </authors>
  <commentList>
    <comment ref="C8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新增债券</t>
        </r>
        <r>
          <rPr>
            <sz val="9"/>
            <rFont val="Tahoma"/>
            <charset val="134"/>
          </rPr>
          <t>93200</t>
        </r>
        <r>
          <rPr>
            <sz val="9"/>
            <rFont val="宋体"/>
            <charset val="134"/>
          </rPr>
          <t>万元；再融资债券</t>
        </r>
        <r>
          <rPr>
            <sz val="9"/>
            <rFont val="Tahoma"/>
            <charset val="134"/>
          </rPr>
          <t>120840</t>
        </r>
        <r>
          <rPr>
            <sz val="9"/>
            <rFont val="宋体"/>
            <charset val="134"/>
          </rPr>
          <t>万元，比预算增加</t>
        </r>
        <r>
          <rPr>
            <sz val="9"/>
            <rFont val="Tahoma"/>
            <charset val="134"/>
          </rPr>
          <t>24324</t>
        </r>
        <r>
          <rPr>
            <sz val="9"/>
            <rFont val="宋体"/>
            <charset val="134"/>
          </rPr>
          <t>万元</t>
        </r>
      </text>
    </comment>
  </commentList>
</comments>
</file>

<file path=xl/sharedStrings.xml><?xml version="1.0" encoding="utf-8"?>
<sst xmlns="http://schemas.openxmlformats.org/spreadsheetml/2006/main" count="260" uniqueCount="210">
  <si>
    <t>蔡甸区2024年财政预算收入计划调整对比情况表</t>
  </si>
  <si>
    <r>
      <rPr>
        <sz val="10"/>
        <rFont val="宋体"/>
        <charset val="134"/>
      </rPr>
      <t>蔡财预制</t>
    </r>
    <r>
      <rPr>
        <sz val="10"/>
        <rFont val="Times New Roman"/>
        <charset val="134"/>
      </rPr>
      <t>:</t>
    </r>
  </si>
  <si>
    <t>单位:万元</t>
  </si>
  <si>
    <r>
      <rPr>
        <b/>
        <sz val="14"/>
        <rFont val="仿宋_GB2312"/>
        <charset val="134"/>
      </rPr>
      <t>项</t>
    </r>
    <r>
      <rPr>
        <b/>
        <sz val="12"/>
        <rFont val="仿宋_GB2312"/>
        <charset val="134"/>
      </rPr>
      <t xml:space="preserve">             目</t>
    </r>
  </si>
  <si>
    <t>2023年完成</t>
  </si>
  <si>
    <t>2024年收入预算</t>
  </si>
  <si>
    <t>调整预算情况</t>
  </si>
  <si>
    <r>
      <rPr>
        <b/>
        <sz val="13"/>
        <rFont val="仿宋_GB2312"/>
        <charset val="134"/>
      </rPr>
      <t>备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注</t>
    </r>
  </si>
  <si>
    <t>2023年人大报告预计完成数</t>
  </si>
  <si>
    <t>2024年预算</t>
  </si>
  <si>
    <t>比上年预计完成增加</t>
  </si>
  <si>
    <r>
      <rPr>
        <b/>
        <sz val="12"/>
        <rFont val="楷体_GB2312"/>
        <charset val="134"/>
      </rPr>
      <t>增长%</t>
    </r>
  </si>
  <si>
    <t>调整后预期值</t>
  </si>
  <si>
    <t>比原预期增/减</t>
  </si>
  <si>
    <t>调整后增幅</t>
  </si>
  <si>
    <t>一、一般公共预算收入</t>
  </si>
  <si>
    <t xml:space="preserve">        税务部门</t>
  </si>
  <si>
    <t xml:space="preserve">        财政部门</t>
  </si>
  <si>
    <t>二、政府性基金收入</t>
  </si>
  <si>
    <t>三、国有资本经营收入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</si>
  <si>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蔡甸区一般公共预算收入预计完成情况表</t>
    </r>
  </si>
  <si>
    <r>
      <rPr>
        <b/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</si>
  <si>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预算科目</t>
    </r>
  </si>
  <si>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年决算数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</si>
  <si>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预算数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</si>
  <si>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年预计完成数</t>
    </r>
  </si>
  <si>
    <r>
      <rPr>
        <b/>
        <sz val="11"/>
        <color indexed="8"/>
        <rFont val="Times New Roman"/>
        <charset val="134"/>
      </rPr>
      <t>2024</t>
    </r>
    <r>
      <rPr>
        <b/>
        <sz val="11"/>
        <color indexed="8"/>
        <rFont val="宋体"/>
        <charset val="134"/>
      </rPr>
      <t>年预计比上年决算数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（</t>
    </r>
    <r>
      <rPr>
        <b/>
        <sz val="11"/>
        <color indexed="8"/>
        <rFont val="Times New Roman"/>
        <charset val="134"/>
      </rPr>
      <t>+-%</t>
    </r>
    <r>
      <rPr>
        <b/>
        <sz val="11"/>
        <color indexed="8"/>
        <rFont val="宋体"/>
        <charset val="134"/>
      </rPr>
      <t>）</t>
    </r>
  </si>
  <si>
    <r>
      <rPr>
        <b/>
        <sz val="11"/>
        <color indexed="8"/>
        <rFont val="Times New Roman"/>
        <charset val="134"/>
      </rPr>
      <t>2025</t>
    </r>
    <r>
      <rPr>
        <b/>
        <sz val="11"/>
        <color indexed="8"/>
        <rFont val="宋体"/>
        <charset val="134"/>
      </rPr>
      <t>年计划</t>
    </r>
  </si>
  <si>
    <r>
      <rPr>
        <b/>
        <sz val="11"/>
        <rFont val="宋体"/>
        <charset val="134"/>
      </rPr>
      <t>备注</t>
    </r>
  </si>
  <si>
    <t>小计</t>
  </si>
  <si>
    <r>
      <rPr>
        <b/>
        <sz val="11"/>
        <rFont val="Times New Roman"/>
        <charset val="134"/>
      </rPr>
      <t>1-10</t>
    </r>
    <r>
      <rPr>
        <b/>
        <sz val="11"/>
        <rFont val="宋体"/>
        <charset val="134"/>
      </rPr>
      <t>月完成数</t>
    </r>
  </si>
  <si>
    <t>11－12月预计</t>
  </si>
  <si>
    <t>预期值</t>
  </si>
  <si>
    <r>
      <rPr>
        <b/>
        <sz val="11"/>
        <color indexed="8"/>
        <rFont val="宋体"/>
        <charset val="134"/>
      </rPr>
      <t>比预计完成增减</t>
    </r>
    <r>
      <rPr>
        <b/>
        <sz val="11"/>
        <color indexed="8"/>
        <rFont val="Times New Roman"/>
        <charset val="134"/>
      </rPr>
      <t>%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</si>
  <si>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一般公共预算总收入合计</t>
    </r>
  </si>
  <si>
    <r>
      <rPr>
        <b/>
        <sz val="12"/>
        <rFont val="楷体_GB2312"/>
        <charset val="134"/>
      </rPr>
      <t>一、地方一般公共预算收入</t>
    </r>
  </si>
  <si>
    <r>
      <rPr>
        <sz val="12"/>
        <rFont val="楷体_GB2312"/>
        <charset val="134"/>
      </rPr>
      <t>（一）税收收入（区分享部分）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</si>
  <si>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增值税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</si>
  <si>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企业所得税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</si>
  <si>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个人所得税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</si>
  <si>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资源税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</si>
  <si>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城建税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</si>
  <si>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房产税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</si>
  <si>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印花税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</si>
  <si>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城镇土地使用税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</si>
  <si>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土地增值税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</si>
  <si>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车船税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</si>
  <si>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耕地占用税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</si>
  <si>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契税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</si>
  <si>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环保税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</si>
  <si>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其他税收</t>
    </r>
  </si>
  <si>
    <r>
      <rPr>
        <sz val="12"/>
        <rFont val="楷体_GB2312"/>
        <charset val="134"/>
      </rPr>
      <t>（二）非税收入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</si>
  <si>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专项收入</t>
    </r>
  </si>
  <si>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其中：教育费附加收入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</si>
  <si>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残疾人就业保障金收入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</si>
  <si>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教育资金收入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</si>
  <si>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农田水利建设资金收入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</si>
  <si>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其他专项收入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</si>
  <si>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行政性收费收入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</si>
  <si>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罚没收入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</si>
  <si>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国有资源（资产）有偿使用收入</t>
    </r>
  </si>
  <si>
    <t>行政事业单位资产处置12亿元</t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</si>
  <si>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政府住房基金收入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</si>
  <si>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其他收入</t>
    </r>
  </si>
  <si>
    <r>
      <rPr>
        <b/>
        <sz val="12"/>
        <rFont val="楷体_GB2312"/>
        <charset val="134"/>
      </rPr>
      <t>二、上划中央收入</t>
    </r>
  </si>
  <si>
    <r>
      <rPr>
        <sz val="12"/>
        <rFont val="仿宋_GB2312"/>
        <charset val="134"/>
      </rPr>
      <t>附：</t>
    </r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公共财政总收入中税收收入</t>
    </r>
  </si>
  <si>
    <r>
      <rPr>
        <sz val="12"/>
        <rFont val="Times New Roman"/>
        <charset val="134"/>
      </rPr>
      <t xml:space="preserve">        2.</t>
    </r>
    <r>
      <rPr>
        <sz val="12"/>
        <rFont val="仿宋_GB2312"/>
        <charset val="134"/>
      </rPr>
      <t>税务部门组织收入</t>
    </r>
  </si>
  <si>
    <r>
      <rPr>
        <sz val="12"/>
        <rFont val="Times New Roman"/>
        <charset val="134"/>
      </rPr>
      <t xml:space="preserve">           </t>
    </r>
    <r>
      <rPr>
        <sz val="12"/>
        <rFont val="仿宋_GB2312"/>
        <charset val="134"/>
      </rPr>
      <t>其中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地方一般公共预算收入</t>
    </r>
  </si>
  <si>
    <r>
      <rPr>
        <sz val="12"/>
        <rFont val="Times New Roman"/>
        <charset val="134"/>
      </rPr>
      <t xml:space="preserve">        3.</t>
    </r>
    <r>
      <rPr>
        <sz val="12"/>
        <rFont val="仿宋_GB2312"/>
        <charset val="134"/>
      </rPr>
      <t>财政部门组织收入</t>
    </r>
  </si>
  <si>
    <t>上解财力测算</t>
  </si>
  <si>
    <t xml:space="preserve">    原体制上解</t>
  </si>
  <si>
    <t xml:space="preserve">    专项上解</t>
  </si>
  <si>
    <t xml:space="preserve">      其中：市级收入上解</t>
  </si>
  <si>
    <t xml:space="preserve">            其他固定上解</t>
  </si>
  <si>
    <t xml:space="preserve">            其他专项上解</t>
  </si>
  <si>
    <t xml:space="preserve">    调整完善财政体制上解</t>
  </si>
  <si>
    <t>调入资金测算</t>
  </si>
  <si>
    <t>土地基金调入</t>
  </si>
  <si>
    <t>国有资本经营收入调入</t>
  </si>
  <si>
    <t>分摊情况</t>
  </si>
  <si>
    <t>2021年12－2022年5月</t>
  </si>
  <si>
    <t>2022年6月－11月</t>
  </si>
  <si>
    <t>省垫付35%</t>
  </si>
  <si>
    <t>实际分摊</t>
  </si>
  <si>
    <t>占比</t>
  </si>
  <si>
    <t>蔡甸区2024年一般公共预算支出调整情况表</t>
  </si>
  <si>
    <t>单位：万元</t>
  </si>
  <si>
    <t>预算科目</t>
  </si>
  <si>
    <t>预算数</t>
  </si>
  <si>
    <t>调整预算数</t>
  </si>
  <si>
    <t>备注</t>
  </si>
  <si>
    <t>合计</t>
  </si>
  <si>
    <t xml:space="preserve">  </t>
  </si>
  <si>
    <t xml:space="preserve">  1、一般公共服务支出</t>
  </si>
  <si>
    <t>区级调增21800万元</t>
  </si>
  <si>
    <t xml:space="preserve">  2、国防支出</t>
  </si>
  <si>
    <t xml:space="preserve">  3、公共安全支出</t>
  </si>
  <si>
    <t>区级调增1160万元</t>
  </si>
  <si>
    <t xml:space="preserve">  4、教育支出</t>
  </si>
  <si>
    <t xml:space="preserve">  5、科学技术支出</t>
  </si>
  <si>
    <t xml:space="preserve">  6、文化旅游体育与传媒支出</t>
  </si>
  <si>
    <t xml:space="preserve">  7、社会保障和就业支出</t>
  </si>
  <si>
    <t>区级调增6700万元</t>
  </si>
  <si>
    <t xml:space="preserve">  8、卫生健康支出</t>
  </si>
  <si>
    <t xml:space="preserve">  9、节能环保支出</t>
  </si>
  <si>
    <t xml:space="preserve">  10、城乡社区支出</t>
  </si>
  <si>
    <t>区级调增83500万元</t>
  </si>
  <si>
    <t xml:space="preserve">  11、农林水支出</t>
  </si>
  <si>
    <t>区级调增1815万元</t>
  </si>
  <si>
    <t xml:space="preserve">  12、交通运输支出</t>
  </si>
  <si>
    <t xml:space="preserve">  13、资源勘探工业信息等支出</t>
  </si>
  <si>
    <t xml:space="preserve">  14、商业服务业等支出</t>
  </si>
  <si>
    <t xml:space="preserve">  15、金融支出</t>
  </si>
  <si>
    <t xml:space="preserve">  16、援助其他地区支出</t>
  </si>
  <si>
    <t xml:space="preserve">  17、自然资源海洋气象等支出</t>
  </si>
  <si>
    <t xml:space="preserve">  18、住房保障支出</t>
  </si>
  <si>
    <t xml:space="preserve">  19、粮油物资储备支出</t>
  </si>
  <si>
    <t xml:space="preserve">  20、灾害防治及应急管理支出</t>
  </si>
  <si>
    <t xml:space="preserve">  21、其他支出</t>
  </si>
  <si>
    <t xml:space="preserve">  22、债务付息支出</t>
  </si>
  <si>
    <t>新增债券比预计减少</t>
  </si>
  <si>
    <t xml:space="preserve">  23、债务发行费用支出</t>
  </si>
  <si>
    <r>
      <rPr>
        <sz val="18"/>
        <rFont val="方正小标宋简体"/>
        <charset val="134"/>
      </rPr>
      <t>蔡甸区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年一般公共预算调整平衡情况表</t>
    </r>
  </si>
  <si>
    <t>调整变动情况</t>
  </si>
  <si>
    <r>
      <rPr>
        <sz val="11"/>
        <rFont val="黑体"/>
        <charset val="134"/>
      </rPr>
      <t>收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入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总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计</t>
    </r>
  </si>
  <si>
    <t>一般公共预算收入</t>
  </si>
  <si>
    <t>上级补助收入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</si>
  <si>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返还性收入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</si>
  <si>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一般性转移支付收入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</si>
  <si>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专项转移支付收入</t>
    </r>
  </si>
  <si>
    <t>上年结余</t>
  </si>
  <si>
    <t xml:space="preserve">调入资金   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</si>
  <si>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调入一般公共预算资金</t>
    </r>
  </si>
  <si>
    <r>
      <rPr>
        <sz val="11"/>
        <rFont val="Times New Roman"/>
        <charset val="134"/>
      </rPr>
      <t xml:space="preserve">    </t>
    </r>
    <r>
      <rPr>
        <sz val="11"/>
        <rFont val="仿宋"/>
        <charset val="134"/>
      </rPr>
      <t>从政府性基金预算调入</t>
    </r>
  </si>
  <si>
    <r>
      <rPr>
        <sz val="11"/>
        <rFont val="Times New Roman"/>
        <charset val="134"/>
      </rPr>
      <t xml:space="preserve">    </t>
    </r>
    <r>
      <rPr>
        <sz val="11"/>
        <rFont val="仿宋"/>
        <charset val="134"/>
      </rPr>
      <t>从国有资本经营预算调入</t>
    </r>
  </si>
  <si>
    <t>债务转贷收入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</si>
  <si>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地方政府一般债务转贷收入</t>
    </r>
  </si>
  <si>
    <t>动用预算稳定调节基金</t>
  </si>
  <si>
    <r>
      <rPr>
        <sz val="11"/>
        <rFont val="黑体"/>
        <charset val="134"/>
      </rPr>
      <t>支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出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总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计</t>
    </r>
  </si>
  <si>
    <t>一般公共预算支出</t>
  </si>
  <si>
    <t>上解支出</t>
  </si>
  <si>
    <t>年终结余</t>
  </si>
  <si>
    <t>安排预算稳定调节基金</t>
  </si>
  <si>
    <t>债务还本支出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</si>
  <si>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地方政府一般债务还本支出</t>
    </r>
  </si>
  <si>
    <t>2024年政府性基金收入预计情况表</t>
  </si>
  <si>
    <t>2024.11.1</t>
  </si>
  <si>
    <t>蔡财预制</t>
  </si>
  <si>
    <t>收入项目</t>
  </si>
  <si>
    <t>2023年决算数</t>
  </si>
  <si>
    <t>2024年预算数</t>
  </si>
  <si>
    <t>2024年预算调整数</t>
  </si>
  <si>
    <t>比上年决算数（+－%）</t>
  </si>
  <si>
    <t>2022年区政府目标</t>
  </si>
  <si>
    <t>2022年政府目标完成情况</t>
  </si>
  <si>
    <t>1－10月完成数</t>
  </si>
  <si>
    <t>政府性基金收入</t>
  </si>
  <si>
    <t>（1）国有土地使用权出让收入</t>
  </si>
  <si>
    <t>2024年完成20亿元，转两项计提0.75亿元</t>
  </si>
  <si>
    <t>（2）城市基础设施配套费收入</t>
  </si>
  <si>
    <t>（3）污水处理费收入</t>
  </si>
  <si>
    <t>（4）国有土地收益基金收入</t>
  </si>
  <si>
    <t>（5）专项债券对应项目专项收入</t>
  </si>
  <si>
    <t>蔡甸区2024年政府性基金支出调整情况表</t>
  </si>
  <si>
    <t xml:space="preserve">  1、文化旅游体育与传媒支出</t>
  </si>
  <si>
    <t xml:space="preserve">  2、社会保障和就业支出</t>
  </si>
  <si>
    <t xml:space="preserve">  3、城乡社区支出</t>
  </si>
  <si>
    <t>上年结转支出15277万元</t>
  </si>
  <si>
    <t xml:space="preserve">  4、农林水支出</t>
  </si>
  <si>
    <t>上年结转支出634万元</t>
  </si>
  <si>
    <t xml:space="preserve">  5、交通运输支出</t>
  </si>
  <si>
    <t xml:space="preserve">  6、其他支出</t>
  </si>
  <si>
    <t>上年结转支出135302万元，当年新增债券安排93200万元</t>
  </si>
  <si>
    <t xml:space="preserve">  7、债务付息支出</t>
  </si>
  <si>
    <t xml:space="preserve">  8、债务发行费支出</t>
  </si>
  <si>
    <t>蔡甸区2024年政府性基金预算调整平衡情况表</t>
  </si>
  <si>
    <t>收入总计</t>
  </si>
  <si>
    <t>债券转贷收入</t>
  </si>
  <si>
    <r>
      <rPr>
        <b/>
        <sz val="11"/>
        <rFont val="Times New Roman"/>
        <charset val="134"/>
      </rPr>
      <t xml:space="preserve">   </t>
    </r>
    <r>
      <rPr>
        <b/>
        <sz val="11"/>
        <rFont val="仿宋"/>
        <charset val="134"/>
      </rPr>
      <t>地方政府专项债务转贷收入</t>
    </r>
  </si>
  <si>
    <t>支出总计</t>
  </si>
  <si>
    <t>政府性基金支出</t>
  </si>
  <si>
    <t>调出资金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</si>
  <si>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政府性基金预算调出资金</t>
    </r>
  </si>
  <si>
    <r>
      <rPr>
        <b/>
        <sz val="11"/>
        <rFont val="Times New Roman"/>
        <charset val="134"/>
      </rPr>
      <t xml:space="preserve">    </t>
    </r>
    <r>
      <rPr>
        <b/>
        <sz val="11"/>
        <rFont val="仿宋"/>
        <charset val="134"/>
      </rPr>
      <t>地方政府专项债务还本支出</t>
    </r>
  </si>
  <si>
    <t>蔡甸区2024年国有资本经营预算收支调整平衡情况表</t>
  </si>
  <si>
    <t>项       目</t>
  </si>
  <si>
    <t>收 入 总 计</t>
  </si>
  <si>
    <t>一、国有资本经营预算收入</t>
  </si>
  <si>
    <t>（一）利润收入</t>
  </si>
  <si>
    <t xml:space="preserve">  其他国有资本经营预算企业利润收入</t>
  </si>
  <si>
    <t>（二）股利、股息收入</t>
  </si>
  <si>
    <t xml:space="preserve">  国有参股公司股利、股息收入</t>
  </si>
  <si>
    <t>（三）产权转让收入</t>
  </si>
  <si>
    <t>（四）清算收入</t>
  </si>
  <si>
    <t>（五）其他国有资本经营预算收入</t>
  </si>
  <si>
    <t>二、上年结余</t>
  </si>
  <si>
    <t>三、上级转移支付收入</t>
  </si>
  <si>
    <t>支 出 总 计</t>
  </si>
  <si>
    <t>一、国有资本经营预算支出</t>
  </si>
  <si>
    <t>（一）解决历史遗留问题及改革成本支出</t>
  </si>
  <si>
    <t xml:space="preserve">  国有企业退休人员社会化管理补助支出</t>
  </si>
  <si>
    <t>（二）国有企业资本金注入</t>
  </si>
  <si>
    <t xml:space="preserve">  公益性设施投资支出</t>
  </si>
  <si>
    <t xml:space="preserve">  其他国有企业资本金注入</t>
  </si>
  <si>
    <t>（三）国有企业政策性补贴</t>
  </si>
  <si>
    <t>（四）其他国有资本经营预算支出</t>
  </si>
  <si>
    <r>
      <rPr>
        <sz val="10"/>
        <rFont val="仿宋_GB2312"/>
        <charset val="134"/>
      </rPr>
      <t xml:space="preserve">  </t>
    </r>
    <r>
      <rPr>
        <sz val="12"/>
        <rFont val="仿宋_GB2312"/>
        <charset val="134"/>
      </rPr>
      <t xml:space="preserve">其他国有资本经营预算支出 </t>
    </r>
  </si>
  <si>
    <t>二、转移性支出</t>
  </si>
  <si>
    <t xml:space="preserve">  国有资本经营预算调出资金</t>
  </si>
  <si>
    <t>三、年终结余</t>
  </si>
</sst>
</file>

<file path=xl/styles.xml><?xml version="1.0" encoding="utf-8"?>
<styleSheet xmlns="http://schemas.openxmlformats.org/spreadsheetml/2006/main">
  <numFmts count="11">
    <numFmt numFmtId="176" formatCode="0.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_ "/>
    <numFmt numFmtId="42" formatCode="_ &quot;￥&quot;* #,##0_ ;_ &quot;￥&quot;* \-#,##0_ ;_ &quot;￥&quot;* &quot;-&quot;_ ;_ @_ "/>
    <numFmt numFmtId="179" formatCode="0_);[Red]\(0\)"/>
    <numFmt numFmtId="180" formatCode="_-* #,##0.00_-;\-* #,##0.00_-;_-* &quot;-&quot;??_-;_-@_-"/>
    <numFmt numFmtId="41" formatCode="_ * #,##0_ ;_ * \-#,##0_ ;_ * &quot;-&quot;_ ;_ @_ "/>
    <numFmt numFmtId="181" formatCode="0.0_ "/>
    <numFmt numFmtId="182" formatCode="0_ "/>
  </numFmts>
  <fonts count="8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color indexed="8"/>
      <name val="微软雅黑"/>
      <charset val="134"/>
    </font>
    <font>
      <sz val="12"/>
      <name val="Times New Roman"/>
      <charset val="134"/>
    </font>
    <font>
      <b/>
      <sz val="12"/>
      <color indexed="8"/>
      <name val="楷体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黑体"/>
      <charset val="134"/>
    </font>
    <font>
      <sz val="14"/>
      <name val="宋体"/>
      <charset val="134"/>
    </font>
    <font>
      <b/>
      <sz val="22"/>
      <name val="方正小标宋简体"/>
      <charset val="134"/>
    </font>
    <font>
      <sz val="11"/>
      <color theme="1"/>
      <name val="宋体"/>
      <charset val="134"/>
      <scheme val="minor"/>
    </font>
    <font>
      <b/>
      <sz val="20"/>
      <name val="华文仿宋"/>
      <charset val="134"/>
    </font>
    <font>
      <sz val="10"/>
      <name val="宋体"/>
      <charset val="134"/>
    </font>
    <font>
      <sz val="16"/>
      <name val="楷体_GB2312"/>
      <charset val="134"/>
    </font>
    <font>
      <b/>
      <sz val="12"/>
      <name val="仿宋_GB2312"/>
      <charset val="134"/>
    </font>
    <font>
      <b/>
      <sz val="16"/>
      <name val="仿宋_GB2312"/>
      <charset val="134"/>
    </font>
    <font>
      <sz val="12"/>
      <color theme="1"/>
      <name val="宋体"/>
      <charset val="134"/>
      <scheme val="minor"/>
    </font>
    <font>
      <sz val="12"/>
      <name val="华文楷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3"/>
      <name val="仿宋_GB2312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仿宋_GB2312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sz val="12"/>
      <name val="楷体_GB2312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0" fontId="6" fillId="0" borderId="0"/>
    <xf numFmtId="182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46" fillId="6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/>
    <xf numFmtId="0" fontId="11" fillId="0" borderId="0"/>
    <xf numFmtId="179" fontId="6" fillId="0" borderId="0" applyFont="0" applyFill="0" applyBorder="0" applyAlignment="0" applyProtection="0"/>
    <xf numFmtId="0" fontId="51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50" fillId="20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/>
    <xf numFmtId="0" fontId="51" fillId="16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/>
    <xf numFmtId="0" fontId="51" fillId="2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/>
    <xf numFmtId="0" fontId="11" fillId="0" borderId="0"/>
    <xf numFmtId="0" fontId="51" fillId="27" borderId="0" applyNumberFormat="0" applyBorder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9" fillId="28" borderId="15" applyNumberFormat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63" fillId="13" borderId="16" applyNumberFormat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66" fillId="38" borderId="16" applyNumberFormat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8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41" borderId="17" applyNumberFormat="0" applyFont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0" borderId="0"/>
    <xf numFmtId="0" fontId="68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Border="0"/>
    <xf numFmtId="0" fontId="50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52" fillId="13" borderId="1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6" fillId="0" borderId="0"/>
    <xf numFmtId="0" fontId="5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11" fillId="0" borderId="0"/>
    <xf numFmtId="0" fontId="50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0" borderId="0" applyBorder="0">
      <alignment vertical="center"/>
    </xf>
    <xf numFmtId="0" fontId="32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7" fillId="0" borderId="0"/>
    <xf numFmtId="0" fontId="11" fillId="0" borderId="0"/>
    <xf numFmtId="0" fontId="46" fillId="6" borderId="0" applyNumberFormat="0" applyBorder="0" applyAlignment="0" applyProtection="0">
      <alignment vertical="center"/>
    </xf>
    <xf numFmtId="0" fontId="45" fillId="0" borderId="0"/>
    <xf numFmtId="43" fontId="11" fillId="0" borderId="0" applyFont="0" applyFill="0" applyBorder="0" applyAlignment="0" applyProtection="0">
      <alignment vertical="center"/>
    </xf>
    <xf numFmtId="0" fontId="44" fillId="0" borderId="0"/>
  </cellStyleXfs>
  <cellXfs count="138">
    <xf numFmtId="0" fontId="0" fillId="0" borderId="0" xfId="0">
      <alignment vertical="center"/>
    </xf>
    <xf numFmtId="0" fontId="1" fillId="0" borderId="0" xfId="83" applyProtection="1">
      <alignment vertical="center"/>
    </xf>
    <xf numFmtId="0" fontId="1" fillId="0" borderId="0" xfId="83" applyFont="1" applyProtection="1">
      <alignment vertical="center"/>
    </xf>
    <xf numFmtId="0" fontId="2" fillId="2" borderId="0" xfId="83" applyFont="1" applyFill="1" applyAlignment="1" applyProtection="1">
      <alignment horizontal="center" vertical="center" wrapText="1"/>
    </xf>
    <xf numFmtId="0" fontId="1" fillId="0" borderId="0" xfId="83" applyFont="1" applyAlignment="1" applyProtection="1">
      <alignment horizontal="justify" vertical="center" wrapText="1"/>
    </xf>
    <xf numFmtId="0" fontId="3" fillId="2" borderId="0" xfId="83" applyFont="1" applyFill="1" applyAlignment="1" applyProtection="1">
      <alignment horizontal="center" vertical="center" wrapText="1"/>
    </xf>
    <xf numFmtId="0" fontId="4" fillId="2" borderId="1" xfId="83" applyFont="1" applyFill="1" applyBorder="1" applyAlignment="1" applyProtection="1">
      <alignment horizontal="center" vertical="center" wrapText="1"/>
    </xf>
    <xf numFmtId="0" fontId="4" fillId="2" borderId="2" xfId="83" applyFont="1" applyFill="1" applyBorder="1" applyAlignment="1" applyProtection="1">
      <alignment horizontal="center" vertical="center" wrapText="1"/>
    </xf>
    <xf numFmtId="0" fontId="5" fillId="0" borderId="2" xfId="83" applyFont="1" applyBorder="1" applyAlignment="1" applyProtection="1">
      <alignment horizontal="center" vertical="center" wrapText="1"/>
    </xf>
    <xf numFmtId="178" fontId="6" fillId="0" borderId="2" xfId="18" applyNumberFormat="1" applyFont="1" applyFill="1" applyBorder="1" applyAlignment="1">
      <alignment horizontal="right" vertical="center"/>
    </xf>
    <xf numFmtId="0" fontId="7" fillId="0" borderId="2" xfId="83" applyFont="1" applyBorder="1" applyAlignment="1" applyProtection="1">
      <alignment horizontal="left" vertical="center" wrapText="1"/>
    </xf>
    <xf numFmtId="0" fontId="8" fillId="0" borderId="2" xfId="83" applyFont="1" applyBorder="1" applyAlignment="1" applyProtection="1">
      <alignment horizontal="left" vertical="center" wrapText="1"/>
    </xf>
    <xf numFmtId="0" fontId="9" fillId="0" borderId="2" xfId="83" applyFont="1" applyBorder="1" applyAlignment="1" applyProtection="1">
      <alignment horizontal="left" vertical="center" wrapText="1"/>
    </xf>
    <xf numFmtId="0" fontId="10" fillId="0" borderId="0" xfId="18" applyFont="1" applyFill="1" applyBorder="1" applyAlignment="1"/>
    <xf numFmtId="0" fontId="10" fillId="0" borderId="0" xfId="18" applyFont="1" applyFill="1" applyBorder="1" applyAlignment="1">
      <alignment horizontal="center"/>
    </xf>
    <xf numFmtId="0" fontId="11" fillId="0" borderId="0" xfId="18" applyAlignment="1">
      <alignment vertical="center"/>
    </xf>
    <xf numFmtId="0" fontId="12" fillId="0" borderId="0" xfId="18" applyFont="1" applyFill="1" applyBorder="1" applyAlignment="1">
      <alignment horizontal="center" vertical="center"/>
    </xf>
    <xf numFmtId="0" fontId="13" fillId="0" borderId="3" xfId="18" applyFont="1" applyFill="1" applyBorder="1" applyAlignment="1">
      <alignment vertical="center"/>
    </xf>
    <xf numFmtId="0" fontId="13" fillId="0" borderId="3" xfId="18" applyFont="1" applyFill="1" applyBorder="1" applyAlignment="1">
      <alignment horizontal="center" vertical="center"/>
    </xf>
    <xf numFmtId="0" fontId="13" fillId="0" borderId="2" xfId="18" applyFont="1" applyFill="1" applyBorder="1" applyAlignment="1">
      <alignment horizontal="center" vertical="center"/>
    </xf>
    <xf numFmtId="0" fontId="13" fillId="0" borderId="2" xfId="18" applyFont="1" applyFill="1" applyBorder="1" applyAlignment="1">
      <alignment horizontal="center" vertical="center" wrapText="1"/>
    </xf>
    <xf numFmtId="0" fontId="14" fillId="3" borderId="2" xfId="18" applyFont="1" applyFill="1" applyBorder="1" applyAlignment="1">
      <alignment horizontal="center" vertical="center" wrapText="1"/>
    </xf>
    <xf numFmtId="0" fontId="15" fillId="0" borderId="2" xfId="18" applyFont="1" applyFill="1" applyBorder="1" applyAlignment="1">
      <alignment horizontal="left" vertical="center"/>
    </xf>
    <xf numFmtId="0" fontId="14" fillId="0" borderId="2" xfId="18" applyFont="1" applyFill="1" applyBorder="1" applyAlignment="1">
      <alignment vertical="center"/>
    </xf>
    <xf numFmtId="0" fontId="16" fillId="2" borderId="0" xfId="84" applyFont="1" applyFill="1"/>
    <xf numFmtId="0" fontId="6" fillId="2" borderId="0" xfId="84" applyFont="1" applyFill="1"/>
    <xf numFmtId="0" fontId="11" fillId="2" borderId="0" xfId="84" applyFont="1" applyFill="1" applyAlignment="1">
      <alignment vertical="center"/>
    </xf>
    <xf numFmtId="0" fontId="17" fillId="2" borderId="0" xfId="84" applyFont="1" applyFill="1" applyAlignment="1">
      <alignment horizontal="center" vertical="center"/>
    </xf>
    <xf numFmtId="0" fontId="16" fillId="2" borderId="0" xfId="84" applyFont="1" applyFill="1" applyAlignment="1">
      <alignment wrapText="1"/>
    </xf>
    <xf numFmtId="0" fontId="16" fillId="2" borderId="0" xfId="84" applyFont="1" applyFill="1" applyAlignment="1">
      <alignment horizontal="right" wrapText="1"/>
    </xf>
    <xf numFmtId="0" fontId="16" fillId="2" borderId="2" xfId="84" applyFont="1" applyFill="1" applyBorder="1" applyAlignment="1">
      <alignment horizontal="center" vertical="center" wrapText="1"/>
    </xf>
    <xf numFmtId="0" fontId="16" fillId="2" borderId="1" xfId="84" applyFont="1" applyFill="1" applyBorder="1" applyAlignment="1">
      <alignment horizontal="center" vertical="center" wrapText="1"/>
    </xf>
    <xf numFmtId="0" fontId="16" fillId="2" borderId="4" xfId="84" applyFont="1" applyFill="1" applyBorder="1" applyAlignment="1">
      <alignment horizontal="center" vertical="center" wrapText="1"/>
    </xf>
    <xf numFmtId="182" fontId="16" fillId="4" borderId="2" xfId="12" applyNumberFormat="1" applyFont="1" applyFill="1" applyBorder="1" applyAlignment="1">
      <alignment horizontal="right" vertical="center" wrapText="1"/>
    </xf>
    <xf numFmtId="0" fontId="16" fillId="2" borderId="2" xfId="84" applyFont="1" applyFill="1" applyBorder="1" applyAlignment="1">
      <alignment vertical="center" wrapText="1"/>
    </xf>
    <xf numFmtId="0" fontId="16" fillId="2" borderId="5" xfId="69" applyNumberFormat="1" applyFont="1" applyFill="1" applyBorder="1" applyAlignment="1" applyProtection="1">
      <alignment horizontal="left" vertical="center" wrapText="1"/>
    </xf>
    <xf numFmtId="182" fontId="16" fillId="2" borderId="2" xfId="12" applyNumberFormat="1" applyFont="1" applyFill="1" applyBorder="1" applyAlignment="1">
      <alignment horizontal="right" vertical="center" wrapText="1"/>
    </xf>
    <xf numFmtId="179" fontId="16" fillId="2" borderId="2" xfId="84" applyNumberFormat="1" applyFont="1" applyFill="1" applyBorder="1" applyAlignment="1" applyProtection="1">
      <alignment vertical="center" wrapText="1"/>
    </xf>
    <xf numFmtId="179" fontId="18" fillId="2" borderId="2" xfId="84" applyNumberFormat="1" applyFont="1" applyFill="1" applyBorder="1" applyAlignment="1" applyProtection="1">
      <alignment vertical="center" wrapText="1"/>
    </xf>
    <xf numFmtId="179" fontId="0" fillId="2" borderId="2" xfId="84" applyNumberFormat="1" applyFont="1" applyFill="1" applyBorder="1" applyAlignment="1" applyProtection="1">
      <alignment vertical="center" wrapText="1"/>
    </xf>
    <xf numFmtId="0" fontId="0" fillId="0" borderId="0" xfId="89" applyFont="1"/>
    <xf numFmtId="0" fontId="19" fillId="0" borderId="0" xfId="89" applyFont="1" applyAlignment="1">
      <alignment horizontal="center"/>
    </xf>
    <xf numFmtId="0" fontId="6" fillId="0" borderId="0" xfId="89" applyFont="1" applyAlignment="1">
      <alignment horizontal="center"/>
    </xf>
    <xf numFmtId="0" fontId="20" fillId="0" borderId="0" xfId="89" applyFont="1"/>
    <xf numFmtId="0" fontId="21" fillId="0" borderId="2" xfId="89" applyFont="1" applyBorder="1" applyAlignment="1">
      <alignment horizontal="center" vertical="center" wrapText="1"/>
    </xf>
    <xf numFmtId="0" fontId="22" fillId="0" borderId="1" xfId="89" applyFont="1" applyBorder="1" applyAlignment="1">
      <alignment horizontal="center" vertical="center" wrapText="1"/>
    </xf>
    <xf numFmtId="0" fontId="22" fillId="0" borderId="5" xfId="89" applyFont="1" applyBorder="1" applyAlignment="1">
      <alignment horizontal="center" vertical="center" wrapText="1"/>
    </xf>
    <xf numFmtId="0" fontId="22" fillId="0" borderId="4" xfId="89" applyFont="1" applyBorder="1" applyAlignment="1">
      <alignment horizontal="center" vertical="center" wrapText="1"/>
    </xf>
    <xf numFmtId="0" fontId="22" fillId="0" borderId="2" xfId="89" applyFont="1" applyBorder="1" applyAlignment="1">
      <alignment horizontal="center" vertical="center" wrapText="1"/>
    </xf>
    <xf numFmtId="0" fontId="23" fillId="0" borderId="2" xfId="89" applyFont="1" applyBorder="1" applyAlignment="1">
      <alignment horizontal="left" vertical="center"/>
    </xf>
    <xf numFmtId="0" fontId="24" fillId="0" borderId="2" xfId="89" applyFont="1" applyBorder="1" applyAlignment="1">
      <alignment vertical="center"/>
    </xf>
    <xf numFmtId="0" fontId="25" fillId="0" borderId="2" xfId="89" applyFont="1" applyBorder="1" applyAlignment="1">
      <alignment horizontal="left" vertical="center" indent="2"/>
    </xf>
    <xf numFmtId="0" fontId="22" fillId="0" borderId="6" xfId="89" applyFont="1" applyBorder="1" applyAlignment="1">
      <alignment horizontal="center" vertical="center" wrapText="1"/>
    </xf>
    <xf numFmtId="181" fontId="0" fillId="0" borderId="2" xfId="89" applyNumberFormat="1" applyFont="1" applyBorder="1" applyAlignment="1">
      <alignment vertical="center"/>
    </xf>
    <xf numFmtId="0" fontId="0" fillId="0" borderId="2" xfId="89" applyFont="1" applyBorder="1" applyAlignment="1">
      <alignment vertical="center"/>
    </xf>
    <xf numFmtId="0" fontId="22" fillId="0" borderId="7" xfId="89" applyFont="1" applyBorder="1" applyAlignment="1">
      <alignment horizontal="center" vertical="center" wrapText="1"/>
    </xf>
    <xf numFmtId="0" fontId="20" fillId="0" borderId="0" xfId="89" applyFont="1" applyAlignment="1">
      <alignment horizontal="center"/>
    </xf>
    <xf numFmtId="0" fontId="21" fillId="0" borderId="2" xfId="89" applyFont="1" applyBorder="1" applyAlignment="1">
      <alignment vertical="center" wrapText="1"/>
    </xf>
    <xf numFmtId="0" fontId="0" fillId="0" borderId="2" xfId="89" applyFont="1" applyBorder="1"/>
    <xf numFmtId="0" fontId="26" fillId="0" borderId="2" xfId="25" applyFont="1" applyBorder="1" applyAlignment="1">
      <alignment vertical="center" wrapText="1"/>
    </xf>
    <xf numFmtId="0" fontId="27" fillId="0" borderId="0" xfId="18" applyFont="1" applyFill="1" applyBorder="1" applyAlignment="1"/>
    <xf numFmtId="0" fontId="27" fillId="0" borderId="0" xfId="18" applyFont="1" applyFill="1" applyBorder="1" applyAlignment="1">
      <alignment horizontal="center"/>
    </xf>
    <xf numFmtId="0" fontId="28" fillId="0" borderId="0" xfId="18" applyFont="1" applyFill="1" applyBorder="1" applyAlignment="1">
      <alignment horizontal="center" vertical="center"/>
    </xf>
    <xf numFmtId="0" fontId="29" fillId="3" borderId="2" xfId="18" applyFont="1" applyFill="1" applyBorder="1" applyAlignment="1">
      <alignment horizontal="center" vertical="center" wrapText="1"/>
    </xf>
    <xf numFmtId="178" fontId="6" fillId="3" borderId="2" xfId="18" applyNumberFormat="1" applyFont="1" applyFill="1" applyBorder="1" applyAlignment="1">
      <alignment horizontal="right" vertical="center"/>
    </xf>
    <xf numFmtId="0" fontId="15" fillId="3" borderId="2" xfId="18" applyFont="1" applyFill="1" applyBorder="1" applyAlignment="1">
      <alignment vertical="center" wrapText="1"/>
    </xf>
    <xf numFmtId="0" fontId="14" fillId="3" borderId="2" xfId="18" applyFont="1" applyFill="1" applyBorder="1" applyAlignment="1">
      <alignment vertical="center" wrapText="1"/>
    </xf>
    <xf numFmtId="0" fontId="29" fillId="3" borderId="2" xfId="18" applyFont="1" applyFill="1" applyBorder="1" applyAlignment="1">
      <alignment vertical="center" wrapText="1"/>
    </xf>
    <xf numFmtId="0" fontId="30" fillId="2" borderId="0" xfId="84" applyFont="1" applyFill="1" applyAlignment="1">
      <alignment vertical="center"/>
    </xf>
    <xf numFmtId="0" fontId="16" fillId="2" borderId="0" xfId="84" applyFont="1" applyFill="1" applyAlignment="1">
      <alignment vertical="center" wrapText="1"/>
    </xf>
    <xf numFmtId="0" fontId="16" fillId="2" borderId="0" xfId="84" applyFont="1" applyFill="1" applyAlignment="1">
      <alignment horizontal="right" vertical="center" wrapText="1"/>
    </xf>
    <xf numFmtId="182" fontId="16" fillId="2" borderId="2" xfId="84" applyNumberFormat="1" applyFont="1" applyFill="1" applyBorder="1" applyAlignment="1">
      <alignment vertical="center"/>
    </xf>
    <xf numFmtId="179" fontId="11" fillId="2" borderId="2" xfId="84" applyNumberFormat="1" applyFont="1" applyFill="1" applyBorder="1" applyAlignment="1">
      <alignment vertical="center" wrapText="1"/>
    </xf>
    <xf numFmtId="179" fontId="16" fillId="2" borderId="2" xfId="84" applyNumberFormat="1" applyFont="1" applyFill="1" applyBorder="1" applyAlignment="1">
      <alignment vertical="center" wrapText="1"/>
    </xf>
    <xf numFmtId="0" fontId="16" fillId="2" borderId="2" xfId="84" applyNumberFormat="1" applyFont="1" applyFill="1" applyBorder="1" applyAlignment="1" applyProtection="1">
      <alignment vertical="center" wrapText="1"/>
    </xf>
    <xf numFmtId="179" fontId="16" fillId="0" borderId="2" xfId="84" applyNumberFormat="1" applyFont="1" applyFill="1" applyBorder="1" applyAlignment="1" applyProtection="1">
      <alignment vertical="center" wrapText="1"/>
    </xf>
    <xf numFmtId="0" fontId="16" fillId="2" borderId="2" xfId="37" applyFont="1" applyFill="1" applyBorder="1" applyAlignment="1">
      <alignment vertical="center" wrapText="1"/>
    </xf>
    <xf numFmtId="0" fontId="31" fillId="0" borderId="0" xfId="25" applyFont="1">
      <alignment vertical="center"/>
    </xf>
    <xf numFmtId="3" fontId="32" fillId="0" borderId="0" xfId="25" applyNumberFormat="1" applyFont="1" applyFill="1" applyBorder="1" applyAlignment="1" applyProtection="1"/>
    <xf numFmtId="3" fontId="32" fillId="0" borderId="0" xfId="25" applyNumberFormat="1" applyFont="1" applyFill="1" applyBorder="1" applyAlignment="1" applyProtection="1">
      <alignment horizontal="center"/>
    </xf>
    <xf numFmtId="0" fontId="32" fillId="0" borderId="0" xfId="25" applyFont="1" applyFill="1" applyBorder="1" applyAlignment="1">
      <alignment horizontal="center"/>
    </xf>
    <xf numFmtId="0" fontId="11" fillId="0" borderId="0" xfId="25">
      <alignment vertical="center"/>
    </xf>
    <xf numFmtId="3" fontId="28" fillId="0" borderId="0" xfId="25" applyNumberFormat="1" applyFont="1" applyFill="1" applyBorder="1" applyAlignment="1" applyProtection="1">
      <alignment horizontal="center" vertical="center"/>
    </xf>
    <xf numFmtId="3" fontId="14" fillId="0" borderId="3" xfId="25" applyNumberFormat="1" applyFont="1" applyFill="1" applyBorder="1" applyAlignment="1" applyProtection="1">
      <alignment horizontal="left" vertical="center"/>
    </xf>
    <xf numFmtId="3" fontId="33" fillId="0" borderId="3" xfId="25" applyNumberFormat="1" applyFont="1" applyFill="1" applyBorder="1" applyAlignment="1" applyProtection="1">
      <alignment horizontal="center" vertical="center"/>
    </xf>
    <xf numFmtId="3" fontId="33" fillId="0" borderId="0" xfId="25" applyNumberFormat="1" applyFont="1" applyFill="1" applyBorder="1" applyAlignment="1" applyProtection="1">
      <alignment horizontal="center" vertical="center"/>
    </xf>
    <xf numFmtId="3" fontId="14" fillId="0" borderId="1" xfId="25" applyNumberFormat="1" applyFont="1" applyFill="1" applyBorder="1" applyAlignment="1" applyProtection="1">
      <alignment horizontal="center" vertical="center" wrapText="1"/>
    </xf>
    <xf numFmtId="3" fontId="14" fillId="0" borderId="5" xfId="25" applyNumberFormat="1" applyFont="1" applyFill="1" applyBorder="1" applyAlignment="1" applyProtection="1">
      <alignment horizontal="center" vertical="center" wrapText="1"/>
    </xf>
    <xf numFmtId="3" fontId="14" fillId="0" borderId="4" xfId="25" applyNumberFormat="1" applyFont="1" applyFill="1" applyBorder="1" applyAlignment="1" applyProtection="1">
      <alignment horizontal="center" vertical="center" wrapText="1"/>
    </xf>
    <xf numFmtId="3" fontId="13" fillId="0" borderId="2" xfId="25" applyNumberFormat="1" applyFont="1" applyFill="1" applyBorder="1" applyAlignment="1" applyProtection="1">
      <alignment horizontal="center" vertical="center" wrapText="1"/>
    </xf>
    <xf numFmtId="0" fontId="34" fillId="0" borderId="2" xfId="25" applyFont="1" applyBorder="1" applyAlignment="1" applyProtection="1">
      <alignment vertical="center"/>
      <protection locked="0"/>
    </xf>
    <xf numFmtId="3" fontId="29" fillId="0" borderId="2" xfId="25" applyNumberFormat="1" applyFont="1" applyFill="1" applyBorder="1" applyAlignment="1" applyProtection="1">
      <alignment horizontal="right" vertical="center"/>
    </xf>
    <xf numFmtId="0" fontId="33" fillId="2" borderId="2" xfId="25" applyFont="1" applyFill="1" applyBorder="1" applyAlignment="1">
      <alignment horizontal="left" vertical="center"/>
    </xf>
    <xf numFmtId="0" fontId="6" fillId="2" borderId="2" xfId="25" applyFont="1" applyFill="1" applyBorder="1" applyAlignment="1">
      <alignment horizontal="left" vertical="center"/>
    </xf>
    <xf numFmtId="0" fontId="6" fillId="0" borderId="2" xfId="25" applyNumberFormat="1" applyFont="1" applyFill="1" applyBorder="1" applyAlignment="1" applyProtection="1">
      <alignment vertical="center"/>
    </xf>
    <xf numFmtId="3" fontId="29" fillId="5" borderId="2" xfId="25" applyNumberFormat="1" applyFont="1" applyFill="1" applyBorder="1" applyAlignment="1" applyProtection="1">
      <alignment horizontal="right" vertical="center"/>
    </xf>
    <xf numFmtId="3" fontId="32" fillId="0" borderId="0" xfId="25" applyNumberFormat="1" applyFont="1" applyFill="1" applyBorder="1" applyAlignment="1" applyProtection="1">
      <alignment horizontal="center" wrapText="1"/>
    </xf>
    <xf numFmtId="10" fontId="32" fillId="0" borderId="0" xfId="25" applyNumberFormat="1" applyFont="1" applyFill="1" applyBorder="1" applyAlignment="1" applyProtection="1">
      <alignment horizontal="center"/>
    </xf>
    <xf numFmtId="0" fontId="35" fillId="0" borderId="0" xfId="25" applyFont="1" applyFill="1" applyBorder="1" applyAlignment="1">
      <alignment horizontal="center"/>
    </xf>
    <xf numFmtId="3" fontId="14" fillId="0" borderId="6" xfId="25" applyNumberFormat="1" applyFont="1" applyFill="1" applyBorder="1" applyAlignment="1" applyProtection="1">
      <alignment horizontal="center" vertical="center" wrapText="1"/>
    </xf>
    <xf numFmtId="3" fontId="14" fillId="0" borderId="7" xfId="25" applyNumberFormat="1" applyFont="1" applyFill="1" applyBorder="1" applyAlignment="1" applyProtection="1">
      <alignment horizontal="center" vertical="center" wrapText="1"/>
    </xf>
    <xf numFmtId="0" fontId="35" fillId="0" borderId="1" xfId="25" applyFont="1" applyFill="1" applyBorder="1" applyAlignment="1">
      <alignment horizontal="center" vertical="center" wrapText="1"/>
    </xf>
    <xf numFmtId="0" fontId="35" fillId="0" borderId="2" xfId="25" applyFont="1" applyFill="1" applyBorder="1" applyAlignment="1">
      <alignment horizontal="center" vertical="center" wrapText="1"/>
    </xf>
    <xf numFmtId="3" fontId="14" fillId="0" borderId="2" xfId="25" applyNumberFormat="1" applyFont="1" applyFill="1" applyBorder="1" applyAlignment="1" applyProtection="1">
      <alignment horizontal="center" vertical="center" wrapText="1"/>
    </xf>
    <xf numFmtId="0" fontId="35" fillId="0" borderId="4" xfId="25" applyFont="1" applyFill="1" applyBorder="1" applyAlignment="1">
      <alignment horizontal="center" vertical="center" wrapText="1"/>
    </xf>
    <xf numFmtId="0" fontId="36" fillId="0" borderId="2" xfId="25" applyFont="1" applyFill="1" applyBorder="1" applyAlignment="1">
      <alignment horizontal="center" vertical="center" wrapText="1"/>
    </xf>
    <xf numFmtId="181" fontId="37" fillId="0" borderId="2" xfId="25" applyNumberFormat="1" applyFont="1" applyFill="1" applyBorder="1" applyAlignment="1">
      <alignment horizontal="center" vertical="center" wrapText="1"/>
    </xf>
    <xf numFmtId="3" fontId="32" fillId="0" borderId="0" xfId="25" applyNumberFormat="1" applyFont="1" applyFill="1" applyBorder="1" applyAlignment="1">
      <alignment horizontal="center"/>
    </xf>
    <xf numFmtId="3" fontId="14" fillId="0" borderId="3" xfId="25" applyNumberFormat="1" applyFont="1" applyFill="1" applyBorder="1" applyAlignment="1" applyProtection="1">
      <alignment horizontal="center" vertical="center"/>
    </xf>
    <xf numFmtId="0" fontId="33" fillId="0" borderId="2" xfId="25" applyFont="1" applyBorder="1" applyAlignment="1">
      <alignment vertical="center"/>
    </xf>
    <xf numFmtId="0" fontId="6" fillId="0" borderId="2" xfId="25" applyFont="1" applyBorder="1" applyAlignment="1">
      <alignment vertical="center"/>
    </xf>
    <xf numFmtId="0" fontId="38" fillId="0" borderId="2" xfId="25" applyFont="1" applyBorder="1" applyAlignment="1">
      <alignment vertical="center"/>
    </xf>
    <xf numFmtId="3" fontId="11" fillId="0" borderId="0" xfId="25" applyNumberFormat="1">
      <alignment vertical="center"/>
    </xf>
    <xf numFmtId="0" fontId="24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0" applyFo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/>
    </xf>
    <xf numFmtId="1" fontId="11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1" fontId="11" fillId="0" borderId="2" xfId="0" applyNumberFormat="1" applyFont="1" applyBorder="1">
      <alignment vertical="center"/>
    </xf>
    <xf numFmtId="0" fontId="41" fillId="0" borderId="10" xfId="0" applyFont="1" applyBorder="1" applyAlignment="1">
      <alignment horizontal="center" vertical="center"/>
    </xf>
    <xf numFmtId="177" fontId="41" fillId="0" borderId="2" xfId="0" applyNumberFormat="1" applyFont="1" applyBorder="1" applyAlignment="1">
      <alignment horizontal="center" vertical="center" wrapText="1"/>
    </xf>
    <xf numFmtId="177" fontId="41" fillId="0" borderId="2" xfId="0" applyNumberFormat="1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1" fontId="38" fillId="0" borderId="4" xfId="0" applyNumberFormat="1" applyFont="1" applyBorder="1" applyAlignment="1">
      <alignment vertical="center" wrapText="1"/>
    </xf>
  </cellXfs>
  <cellStyles count="107">
    <cellStyle name="常规" xfId="0" builtinId="0"/>
    <cellStyle name="样式 1" xfId="1"/>
    <cellStyle name="千位分隔 2_全市公共支出表八" xfId="2"/>
    <cellStyle name="千位分隔 2 9" xfId="3"/>
    <cellStyle name="千位分隔 2 8" xfId="4"/>
    <cellStyle name="千位分隔 2 7" xfId="5"/>
    <cellStyle name="千位分隔 2 6" xfId="6"/>
    <cellStyle name="千位分隔 2 5" xfId="7"/>
    <cellStyle name="千位分隔 2 4" xfId="8"/>
    <cellStyle name="千位分隔 2 3" xfId="9"/>
    <cellStyle name="千位分隔 2 2" xfId="10"/>
    <cellStyle name="千位分隔 2 10" xfId="11"/>
    <cellStyle name="千位分隔 2" xfId="12"/>
    <cellStyle name="好_人大报告13" xfId="13"/>
    <cellStyle name="好_全市基金支出_全市基金支出" xfId="14"/>
    <cellStyle name="好_全市公共收入正" xfId="15"/>
    <cellStyle name="常规 9" xfId="16"/>
    <cellStyle name="常规 8" xfId="17"/>
    <cellStyle name="常规 7" xfId="18"/>
    <cellStyle name="常规 6" xfId="19"/>
    <cellStyle name="常规 5" xfId="20"/>
    <cellStyle name="千位分隔 2 13" xfId="21"/>
    <cellStyle name="强调文字颜色 3" xfId="22" builtinId="37"/>
    <cellStyle name="40% - 强调文字颜色 2" xfId="23" builtinId="35"/>
    <cellStyle name="60% - 强调文字颜色 2" xfId="24" builtinId="36"/>
    <cellStyle name="常规 2" xfId="25"/>
    <cellStyle name="常规 2_全市公共收入正" xfId="26"/>
    <cellStyle name="40% - 强调文字颜色 1" xfId="27" builtinId="31"/>
    <cellStyle name="千位分隔 2 12" xfId="28"/>
    <cellStyle name="强调文字颜色 2" xfId="29" builtinId="33"/>
    <cellStyle name="适中" xfId="30" builtinId="28"/>
    <cellStyle name="千位分隔 2 11" xfId="31"/>
    <cellStyle name="强调文字颜色 1" xfId="32" builtinId="29"/>
    <cellStyle name="标题 4" xfId="33" builtinId="19"/>
    <cellStyle name="好" xfId="34" builtinId="26"/>
    <cellStyle name="标题" xfId="35" builtinId="15"/>
    <cellStyle name="常规 3" xfId="36"/>
    <cellStyle name="常规_表二_1" xfId="37"/>
    <cellStyle name="60% - 强调文字颜色 1" xfId="38" builtinId="32"/>
    <cellStyle name="链接单元格" xfId="39" builtinId="24"/>
    <cellStyle name="检查单元格" xfId="40" builtinId="23"/>
    <cellStyle name="百分比 2" xfId="41"/>
    <cellStyle name="40% - 强调文字颜色 3" xfId="42" builtinId="39"/>
    <cellStyle name="好_全市基金支出" xfId="43"/>
    <cellStyle name="强调文字颜色 4" xfId="44" builtinId="41"/>
    <cellStyle name="千位分隔[0]" xfId="45" builtinId="6"/>
    <cellStyle name="已访问的超链接" xfId="46" builtinId="9"/>
    <cellStyle name="好 2" xfId="47"/>
    <cellStyle name="差_全市基金收入" xfId="48"/>
    <cellStyle name="差_全市公共支出表八" xfId="49"/>
    <cellStyle name="差_全市基金支出_1" xfId="50"/>
    <cellStyle name="计算" xfId="51" builtinId="22"/>
    <cellStyle name="20% - 强调文字颜色 4" xfId="52" builtinId="42"/>
    <cellStyle name="差" xfId="53" builtinId="27"/>
    <cellStyle name="货币" xfId="54" builtinId="4"/>
    <cellStyle name="20% - 强调文字颜色 3" xfId="55" builtinId="38"/>
    <cellStyle name="60% - 强调文字颜色 6" xfId="56" builtinId="52"/>
    <cellStyle name="超链接" xfId="57" builtinId="8"/>
    <cellStyle name="差_全市公共收入正" xfId="58"/>
    <cellStyle name="标题 1" xfId="59" builtinId="16"/>
    <cellStyle name="输入" xfId="60" builtinId="20"/>
    <cellStyle name="60% - 强调文字颜色 5" xfId="61" builtinId="48"/>
    <cellStyle name="差_全市公共支出表八_1" xfId="62"/>
    <cellStyle name="20% - 强调文字颜色 2" xfId="63" builtinId="34"/>
    <cellStyle name="Normal" xfId="64"/>
    <cellStyle name="警告文本" xfId="65" builtinId="11"/>
    <cellStyle name="注释" xfId="66" builtinId="10"/>
    <cellStyle name="60% - 强调文字颜色 4" xfId="67" builtinId="44"/>
    <cellStyle name="常规 4" xfId="68"/>
    <cellStyle name="常规_Sheet1" xfId="69"/>
    <cellStyle name="标题 2" xfId="70" builtinId="17"/>
    <cellStyle name="千位分隔" xfId="71" builtinId="3"/>
    <cellStyle name="常规 27" xfId="72"/>
    <cellStyle name="20% - 强调文字颜色 1" xfId="73" builtinId="30"/>
    <cellStyle name="百分比" xfId="74" builtinId="5"/>
    <cellStyle name="汇总" xfId="75" builtinId="25"/>
    <cellStyle name="解释性文本" xfId="76" builtinId="53"/>
    <cellStyle name="标题 3" xfId="77" builtinId="18"/>
    <cellStyle name="常规 2 2 7" xfId="78"/>
    <cellStyle name="输出" xfId="79" builtinId="21"/>
    <cellStyle name="40% - 强调文字颜色 4" xfId="80" builtinId="43"/>
    <cellStyle name="强调文字颜色 5" xfId="81" builtinId="45"/>
    <cellStyle name="60% - 强调文字颜色 3" xfId="82" builtinId="40"/>
    <cellStyle name="常规 10" xfId="83"/>
    <cellStyle name="常规 2 2" xfId="84"/>
    <cellStyle name="20% - 强调文字颜色 5" xfId="85" builtinId="46"/>
    <cellStyle name="货币[0]" xfId="86" builtinId="7"/>
    <cellStyle name="40% - 强调文字颜色 5" xfId="87" builtinId="47"/>
    <cellStyle name="强调文字颜色 6" xfId="88" builtinId="49"/>
    <cellStyle name="常规 2 3" xfId="89"/>
    <cellStyle name="20% - 强调文字颜色 6" xfId="90" builtinId="50"/>
    <cellStyle name="40% - 强调文字颜色 6" xfId="91" builtinId="51"/>
    <cellStyle name="差_全市基金支出_全市基金支出" xfId="92"/>
    <cellStyle name="Normal 2 2" xfId="93"/>
    <cellStyle name="差_全市公共支出表二正" xfId="94"/>
    <cellStyle name="差_全市基金支出" xfId="95"/>
    <cellStyle name="差_人大报告13" xfId="96"/>
    <cellStyle name="Normal 2" xfId="97"/>
    <cellStyle name="常规 18" xfId="98"/>
    <cellStyle name="常规 2 2 7 2" xfId="99"/>
    <cellStyle name="差_全市公共收入正_1" xfId="100"/>
    <cellStyle name="常规 2 16" xfId="101"/>
    <cellStyle name="常规 2 4" xfId="102"/>
    <cellStyle name="好_全市公共支出表八" xfId="103"/>
    <cellStyle name="常规 21" xfId="104"/>
    <cellStyle name="千位分隔 3" xfId="105"/>
    <cellStyle name="常规 4 2" xfId="10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B15" sqref="B15"/>
    </sheetView>
  </sheetViews>
  <sheetFormatPr defaultColWidth="9" defaultRowHeight="14.5"/>
  <cols>
    <col min="1" max="1" width="38.7818181818182" customWidth="1"/>
    <col min="2" max="2" width="10.1090909090909" customWidth="1"/>
    <col min="3" max="3" width="10.3363636363636" customWidth="1"/>
    <col min="4" max="4" width="9.33636363636364" customWidth="1"/>
    <col min="6" max="6" width="8.55454545454545" customWidth="1"/>
    <col min="8" max="8" width="10.1090909090909" customWidth="1"/>
    <col min="10" max="10" width="15.8909090909091" customWidth="1"/>
  </cols>
  <sheetData>
    <row r="1" ht="20.4" customHeight="1" spans="1:1">
      <c r="A1" s="113"/>
    </row>
    <row r="2" ht="42.6" customHeight="1" spans="1:10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</row>
    <row r="3" ht="18.6" customHeight="1" spans="1:10">
      <c r="A3" s="115"/>
      <c r="B3" s="116"/>
      <c r="C3" s="116"/>
      <c r="D3" s="116"/>
      <c r="E3" s="116"/>
      <c r="F3" s="116"/>
      <c r="G3" s="116"/>
      <c r="H3" s="116"/>
      <c r="I3" s="116"/>
      <c r="J3" s="116"/>
    </row>
    <row r="4" ht="21.6" customHeight="1" spans="1:10">
      <c r="A4" s="117" t="s">
        <v>1</v>
      </c>
      <c r="B4" s="118"/>
      <c r="C4" s="118"/>
      <c r="D4" s="118"/>
      <c r="E4" s="118"/>
      <c r="F4" s="118"/>
      <c r="J4" s="135" t="s">
        <v>2</v>
      </c>
    </row>
    <row r="5" ht="27.6" customHeight="1" spans="1:10">
      <c r="A5" s="119" t="s">
        <v>3</v>
      </c>
      <c r="B5" s="120" t="s">
        <v>4</v>
      </c>
      <c r="C5" s="121" t="s">
        <v>5</v>
      </c>
      <c r="D5" s="122"/>
      <c r="E5" s="122"/>
      <c r="F5" s="130"/>
      <c r="G5" s="131" t="s">
        <v>6</v>
      </c>
      <c r="H5" s="131"/>
      <c r="I5" s="131"/>
      <c r="J5" s="120" t="s">
        <v>7</v>
      </c>
    </row>
    <row r="6" ht="48" customHeight="1" spans="1:10">
      <c r="A6" s="123"/>
      <c r="B6" s="124"/>
      <c r="C6" s="125" t="s">
        <v>8</v>
      </c>
      <c r="D6" s="125" t="s">
        <v>9</v>
      </c>
      <c r="E6" s="125" t="s">
        <v>10</v>
      </c>
      <c r="F6" s="125" t="s">
        <v>11</v>
      </c>
      <c r="G6" s="132" t="s">
        <v>12</v>
      </c>
      <c r="H6" s="133" t="s">
        <v>13</v>
      </c>
      <c r="I6" s="133" t="s">
        <v>14</v>
      </c>
      <c r="J6" s="124"/>
    </row>
    <row r="7" ht="27.6" customHeight="1" spans="1:10">
      <c r="A7" s="126" t="s">
        <v>15</v>
      </c>
      <c r="B7" s="127">
        <f>SUM(B8,B9)</f>
        <v>380970</v>
      </c>
      <c r="C7" s="127">
        <f>SUM(C8,C9)</f>
        <v>370000</v>
      </c>
      <c r="D7" s="127">
        <f>SUM(D8,D9)</f>
        <v>392200</v>
      </c>
      <c r="E7" s="129">
        <f t="shared" ref="E7:E11" si="0">D7-C7</f>
        <v>22200</v>
      </c>
      <c r="F7" s="134">
        <f t="shared" ref="F7:F11" si="1">100*E7/C7</f>
        <v>6</v>
      </c>
      <c r="G7" s="127">
        <f>SUM(G8,G9)</f>
        <v>485000</v>
      </c>
      <c r="H7" s="127">
        <f>G7-D7</f>
        <v>92800</v>
      </c>
      <c r="I7" s="134">
        <f t="shared" ref="I7:I11" si="2">G7/B7*100-100</f>
        <v>27.3066120691918</v>
      </c>
      <c r="J7" s="136"/>
    </row>
    <row r="8" ht="23.4" customHeight="1" spans="1:10">
      <c r="A8" s="128" t="s">
        <v>16</v>
      </c>
      <c r="B8" s="127">
        <v>312088</v>
      </c>
      <c r="C8" s="127">
        <v>325000</v>
      </c>
      <c r="D8" s="127">
        <v>344800</v>
      </c>
      <c r="E8" s="129">
        <f t="shared" si="0"/>
        <v>19800</v>
      </c>
      <c r="F8" s="134">
        <f t="shared" si="1"/>
        <v>6.09230769230769</v>
      </c>
      <c r="G8" s="127">
        <v>291000</v>
      </c>
      <c r="H8" s="127">
        <f t="shared" ref="H8:H11" si="3">G8-D8</f>
        <v>-53800</v>
      </c>
      <c r="I8" s="134">
        <f t="shared" si="2"/>
        <v>-6.75706851913563</v>
      </c>
      <c r="J8" s="137"/>
    </row>
    <row r="9" ht="23.4" customHeight="1" spans="1:10">
      <c r="A9" s="128" t="s">
        <v>17</v>
      </c>
      <c r="B9" s="127">
        <v>68882</v>
      </c>
      <c r="C9" s="127">
        <v>45000</v>
      </c>
      <c r="D9" s="127">
        <v>47400</v>
      </c>
      <c r="E9" s="127">
        <f t="shared" si="0"/>
        <v>2400</v>
      </c>
      <c r="F9" s="134">
        <f t="shared" si="1"/>
        <v>5.33333333333333</v>
      </c>
      <c r="G9" s="127">
        <v>194000</v>
      </c>
      <c r="H9" s="127">
        <f t="shared" si="3"/>
        <v>146600</v>
      </c>
      <c r="I9" s="134">
        <f t="shared" si="2"/>
        <v>181.64106733254</v>
      </c>
      <c r="J9" s="137"/>
    </row>
    <row r="10" ht="33.6" customHeight="1" spans="1:10">
      <c r="A10" s="126" t="s">
        <v>18</v>
      </c>
      <c r="B10" s="129">
        <v>238683</v>
      </c>
      <c r="C10" s="129">
        <v>246441</v>
      </c>
      <c r="D10" s="129">
        <v>394340</v>
      </c>
      <c r="E10" s="129">
        <f t="shared" si="0"/>
        <v>147899</v>
      </c>
      <c r="F10" s="134">
        <f t="shared" si="1"/>
        <v>60.013958716285</v>
      </c>
      <c r="G10" s="127">
        <v>241600</v>
      </c>
      <c r="H10" s="127">
        <f t="shared" si="3"/>
        <v>-152740</v>
      </c>
      <c r="I10" s="134">
        <f t="shared" si="2"/>
        <v>1.2221230669968</v>
      </c>
      <c r="J10" s="136"/>
    </row>
    <row r="11" ht="33.6" customHeight="1" spans="1:10">
      <c r="A11" s="126" t="s">
        <v>19</v>
      </c>
      <c r="B11" s="129">
        <v>3742</v>
      </c>
      <c r="C11" s="129">
        <v>4100</v>
      </c>
      <c r="D11" s="129">
        <v>928</v>
      </c>
      <c r="E11" s="129">
        <f t="shared" si="0"/>
        <v>-3172</v>
      </c>
      <c r="F11" s="134">
        <f t="shared" si="1"/>
        <v>-77.3658536585366</v>
      </c>
      <c r="G11" s="127">
        <v>1394</v>
      </c>
      <c r="H11" s="127">
        <f t="shared" si="3"/>
        <v>466</v>
      </c>
      <c r="I11" s="134">
        <f t="shared" si="2"/>
        <v>-62.7471940138963</v>
      </c>
      <c r="J11" s="136"/>
    </row>
  </sheetData>
  <mergeCells count="7">
    <mergeCell ref="A2:J2"/>
    <mergeCell ref="A3:J3"/>
    <mergeCell ref="C5:F5"/>
    <mergeCell ref="G5:I5"/>
    <mergeCell ref="A5:A6"/>
    <mergeCell ref="B5:B6"/>
    <mergeCell ref="J5:J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O30" sqref="O30"/>
    </sheetView>
  </sheetViews>
  <sheetFormatPr defaultColWidth="10" defaultRowHeight="15.5"/>
  <cols>
    <col min="1" max="1" width="36.7818181818182" style="78" customWidth="1"/>
    <col min="2" max="2" width="9.89090909090909" style="79" customWidth="1"/>
    <col min="3" max="4" width="9.55454545454545" style="79" customWidth="1"/>
    <col min="5" max="5" width="7.89090909090909" style="79" customWidth="1"/>
    <col min="6" max="6" width="7.78181818181818" style="79" customWidth="1"/>
    <col min="7" max="7" width="8.78181818181818" style="80" customWidth="1"/>
    <col min="8" max="8" width="8.66363636363636" style="80" hidden="1" customWidth="1"/>
    <col min="9" max="9" width="8.78181818181818" style="80" hidden="1" customWidth="1"/>
    <col min="10" max="10" width="32" style="81" customWidth="1"/>
    <col min="11" max="16384" width="10" style="81"/>
  </cols>
  <sheetData>
    <row r="1" ht="34.2" customHeight="1" spans="1:10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</row>
    <row r="2" ht="19.2" customHeight="1" spans="1:10">
      <c r="A2" s="83"/>
      <c r="B2" s="84"/>
      <c r="C2" s="84"/>
      <c r="D2" s="85"/>
      <c r="E2" s="85"/>
      <c r="F2" s="85"/>
      <c r="G2" s="98"/>
      <c r="H2" s="98"/>
      <c r="I2" s="98"/>
      <c r="J2" s="108" t="s">
        <v>21</v>
      </c>
    </row>
    <row r="3" ht="42" customHeight="1" spans="1:10">
      <c r="A3" s="86" t="s">
        <v>22</v>
      </c>
      <c r="B3" s="86" t="s">
        <v>23</v>
      </c>
      <c r="C3" s="86" t="s">
        <v>24</v>
      </c>
      <c r="D3" s="87" t="s">
        <v>25</v>
      </c>
      <c r="E3" s="99"/>
      <c r="F3" s="100"/>
      <c r="G3" s="101" t="s">
        <v>26</v>
      </c>
      <c r="H3" s="102" t="s">
        <v>27</v>
      </c>
      <c r="I3" s="102"/>
      <c r="J3" s="86" t="s">
        <v>28</v>
      </c>
    </row>
    <row r="4" ht="47.4" customHeight="1" spans="1:10">
      <c r="A4" s="88"/>
      <c r="B4" s="88"/>
      <c r="C4" s="88"/>
      <c r="D4" s="89" t="s">
        <v>29</v>
      </c>
      <c r="E4" s="103" t="s">
        <v>30</v>
      </c>
      <c r="F4" s="89" t="s">
        <v>31</v>
      </c>
      <c r="G4" s="104"/>
      <c r="H4" s="105" t="s">
        <v>32</v>
      </c>
      <c r="I4" s="102" t="s">
        <v>33</v>
      </c>
      <c r="J4" s="88"/>
    </row>
    <row r="5" ht="28.2" customHeight="1" spans="1:12">
      <c r="A5" s="90" t="s">
        <v>34</v>
      </c>
      <c r="B5" s="91">
        <f>SUM(B6,B34)</f>
        <v>593393</v>
      </c>
      <c r="C5" s="91">
        <f>SUM(C6,C34)</f>
        <v>634390</v>
      </c>
      <c r="D5" s="91">
        <f t="shared" ref="D5:F5" si="0">SUM(D6,D34)</f>
        <v>688189.5</v>
      </c>
      <c r="E5" s="91">
        <f t="shared" si="0"/>
        <v>555488</v>
      </c>
      <c r="F5" s="91">
        <f t="shared" si="0"/>
        <v>132701.5</v>
      </c>
      <c r="G5" s="106">
        <f t="shared" ref="G5:G32" si="1">D5/B5*100-100</f>
        <v>15.9753316941723</v>
      </c>
      <c r="H5" s="91">
        <f>SUM(H6,H34)</f>
        <v>623450</v>
      </c>
      <c r="I5" s="106">
        <f t="shared" ref="I5:I32" si="2">H5/D5*100-100</f>
        <v>-9.40721995903745</v>
      </c>
      <c r="J5" s="103"/>
      <c r="L5" s="81">
        <v>668351.35</v>
      </c>
    </row>
    <row r="6" ht="22.05" customHeight="1" spans="1:12">
      <c r="A6" s="92" t="s">
        <v>35</v>
      </c>
      <c r="B6" s="91">
        <f>SUM(B7,B22)</f>
        <v>380970</v>
      </c>
      <c r="C6" s="91">
        <f>SUM(C7,C22)</f>
        <v>392200</v>
      </c>
      <c r="D6" s="91">
        <f>SUM(D7,D22)</f>
        <v>485000</v>
      </c>
      <c r="E6" s="91">
        <f t="shared" ref="E6:F6" si="3">SUM(E7,E22)</f>
        <v>393903</v>
      </c>
      <c r="F6" s="91">
        <f t="shared" si="3"/>
        <v>91097</v>
      </c>
      <c r="G6" s="106">
        <f t="shared" si="1"/>
        <v>27.3066120691918</v>
      </c>
      <c r="H6" s="91">
        <f>SUM(H7,H22)</f>
        <v>411500</v>
      </c>
      <c r="I6" s="106">
        <f t="shared" si="2"/>
        <v>-15.1546391752577</v>
      </c>
      <c r="J6" s="103"/>
      <c r="L6" s="81">
        <v>465000.35</v>
      </c>
    </row>
    <row r="7" s="77" customFormat="1" ht="22.05" customHeight="1" spans="1:12">
      <c r="A7" s="93" t="s">
        <v>36</v>
      </c>
      <c r="B7" s="91">
        <f>SUM(B8:B21)</f>
        <v>305786</v>
      </c>
      <c r="C7" s="91">
        <f>SUM(C8:C21)</f>
        <v>338100</v>
      </c>
      <c r="D7" s="91">
        <f>SUM(D8:D21)</f>
        <v>285000</v>
      </c>
      <c r="E7" s="91">
        <f t="shared" ref="E7:F7" si="4">SUM(E8:E21)</f>
        <v>220526</v>
      </c>
      <c r="F7" s="91">
        <f t="shared" si="4"/>
        <v>64474</v>
      </c>
      <c r="G7" s="106">
        <f t="shared" si="1"/>
        <v>-6.79756430968062</v>
      </c>
      <c r="H7" s="91">
        <f>SUM(H8:H21)</f>
        <v>313500</v>
      </c>
      <c r="I7" s="106">
        <f t="shared" si="2"/>
        <v>10</v>
      </c>
      <c r="J7" s="109"/>
      <c r="L7" s="77">
        <v>285000.35</v>
      </c>
    </row>
    <row r="8" ht="16.8" customHeight="1" spans="1:13">
      <c r="A8" s="94" t="s">
        <v>37</v>
      </c>
      <c r="B8" s="95">
        <v>126281</v>
      </c>
      <c r="C8" s="95">
        <v>152040</v>
      </c>
      <c r="D8" s="95">
        <f>SUM(E8:F8)</f>
        <v>126720</v>
      </c>
      <c r="E8" s="95">
        <v>97518</v>
      </c>
      <c r="F8" s="95">
        <v>29202</v>
      </c>
      <c r="G8" s="106">
        <f t="shared" si="1"/>
        <v>0.347637411803831</v>
      </c>
      <c r="H8" s="95">
        <v>136700</v>
      </c>
      <c r="I8" s="106">
        <f t="shared" si="2"/>
        <v>7.87563131313132</v>
      </c>
      <c r="J8" s="110"/>
      <c r="L8" s="81">
        <v>126720</v>
      </c>
      <c r="M8" s="112">
        <f>L8-E8</f>
        <v>29202</v>
      </c>
    </row>
    <row r="9" ht="16.8" customHeight="1" spans="1:13">
      <c r="A9" s="94" t="s">
        <v>38</v>
      </c>
      <c r="B9" s="95">
        <v>32275</v>
      </c>
      <c r="C9" s="95">
        <v>39000</v>
      </c>
      <c r="D9" s="95">
        <f t="shared" ref="D9:D21" si="5">SUM(E9:F9)</f>
        <v>32356</v>
      </c>
      <c r="E9" s="95">
        <v>27024</v>
      </c>
      <c r="F9" s="95">
        <v>5332</v>
      </c>
      <c r="G9" s="106">
        <f t="shared" si="1"/>
        <v>0.250968241673121</v>
      </c>
      <c r="H9" s="95">
        <v>35000</v>
      </c>
      <c r="I9" s="106">
        <f t="shared" si="2"/>
        <v>8.17159104957351</v>
      </c>
      <c r="J9" s="110"/>
      <c r="L9" s="81">
        <v>32356</v>
      </c>
      <c r="M9" s="112">
        <f>L9-E9</f>
        <v>5332</v>
      </c>
    </row>
    <row r="10" ht="16.8" customHeight="1" spans="1:13">
      <c r="A10" s="94" t="s">
        <v>39</v>
      </c>
      <c r="B10" s="95">
        <v>8464</v>
      </c>
      <c r="C10" s="95">
        <v>9100</v>
      </c>
      <c r="D10" s="95">
        <f t="shared" si="5"/>
        <v>8476</v>
      </c>
      <c r="E10" s="95">
        <v>6733</v>
      </c>
      <c r="F10" s="95">
        <v>1743</v>
      </c>
      <c r="G10" s="106">
        <f t="shared" si="1"/>
        <v>0.141776937618147</v>
      </c>
      <c r="H10" s="95">
        <v>8500</v>
      </c>
      <c r="I10" s="106">
        <f t="shared" si="2"/>
        <v>0.283152430391695</v>
      </c>
      <c r="J10" s="110"/>
      <c r="L10" s="81">
        <v>8476</v>
      </c>
      <c r="M10" s="112">
        <f>L10-E10</f>
        <v>1743</v>
      </c>
    </row>
    <row r="11" ht="16.8" customHeight="1" spans="1:12">
      <c r="A11" s="94" t="s">
        <v>40</v>
      </c>
      <c r="B11" s="95">
        <v>3</v>
      </c>
      <c r="C11" s="95">
        <v>3</v>
      </c>
      <c r="D11" s="95">
        <f t="shared" si="5"/>
        <v>0</v>
      </c>
      <c r="E11" s="95"/>
      <c r="F11" s="95">
        <f t="shared" ref="F11" si="6">E11/3</f>
        <v>0</v>
      </c>
      <c r="G11" s="106">
        <f t="shared" si="1"/>
        <v>-100</v>
      </c>
      <c r="H11" s="95"/>
      <c r="I11" s="106" t="e">
        <f t="shared" si="2"/>
        <v>#DIV/0!</v>
      </c>
      <c r="J11" s="110"/>
      <c r="L11" s="81">
        <v>0</v>
      </c>
    </row>
    <row r="12" ht="16.8" customHeight="1" spans="1:13">
      <c r="A12" s="94" t="s">
        <v>41</v>
      </c>
      <c r="B12" s="95">
        <v>15174</v>
      </c>
      <c r="C12" s="95">
        <v>16800</v>
      </c>
      <c r="D12" s="95">
        <f t="shared" si="5"/>
        <v>15174</v>
      </c>
      <c r="E12" s="95">
        <v>11768</v>
      </c>
      <c r="F12" s="95">
        <v>3406</v>
      </c>
      <c r="G12" s="106">
        <f t="shared" si="1"/>
        <v>0</v>
      </c>
      <c r="H12" s="95">
        <v>16000</v>
      </c>
      <c r="I12" s="106">
        <f t="shared" si="2"/>
        <v>5.44352181362856</v>
      </c>
      <c r="J12" s="110"/>
      <c r="L12" s="81">
        <v>15173.55</v>
      </c>
      <c r="M12" s="112">
        <f>L12-D12</f>
        <v>-0.450000000000728</v>
      </c>
    </row>
    <row r="13" ht="16.8" customHeight="1" spans="1:13">
      <c r="A13" s="94" t="s">
        <v>42</v>
      </c>
      <c r="B13" s="95">
        <v>23445</v>
      </c>
      <c r="C13" s="95">
        <v>22300</v>
      </c>
      <c r="D13" s="95">
        <f t="shared" si="5"/>
        <v>25658</v>
      </c>
      <c r="E13" s="95">
        <v>23724</v>
      </c>
      <c r="F13" s="95">
        <v>1934</v>
      </c>
      <c r="G13" s="106">
        <f t="shared" si="1"/>
        <v>9.43911281723182</v>
      </c>
      <c r="H13" s="95">
        <v>26450</v>
      </c>
      <c r="I13" s="106">
        <f t="shared" si="2"/>
        <v>3.08675656715253</v>
      </c>
      <c r="J13" s="110"/>
      <c r="L13" s="81">
        <v>24658.34</v>
      </c>
      <c r="M13" s="112">
        <f t="shared" ref="M13:M17" si="7">L13-D13</f>
        <v>-999.66</v>
      </c>
    </row>
    <row r="14" ht="16.8" customHeight="1" spans="1:13">
      <c r="A14" s="94" t="s">
        <v>43</v>
      </c>
      <c r="B14" s="95">
        <v>7144</v>
      </c>
      <c r="C14" s="95">
        <v>7300</v>
      </c>
      <c r="D14" s="95">
        <f t="shared" si="5"/>
        <v>7450</v>
      </c>
      <c r="E14" s="95">
        <v>6181</v>
      </c>
      <c r="F14" s="95">
        <v>1269</v>
      </c>
      <c r="G14" s="106">
        <f t="shared" si="1"/>
        <v>4.28331466965287</v>
      </c>
      <c r="H14" s="95">
        <v>7900</v>
      </c>
      <c r="I14" s="106">
        <f t="shared" si="2"/>
        <v>6.04026845637584</v>
      </c>
      <c r="J14" s="110"/>
      <c r="L14" s="81">
        <v>7449.76</v>
      </c>
      <c r="M14" s="112">
        <f t="shared" si="7"/>
        <v>-0.239999999999782</v>
      </c>
    </row>
    <row r="15" ht="16.8" customHeight="1" spans="1:13">
      <c r="A15" s="94" t="s">
        <v>44</v>
      </c>
      <c r="B15" s="95">
        <v>19074</v>
      </c>
      <c r="C15" s="95">
        <v>20800</v>
      </c>
      <c r="D15" s="95">
        <f t="shared" si="5"/>
        <v>12643</v>
      </c>
      <c r="E15" s="95">
        <v>11104</v>
      </c>
      <c r="F15" s="95">
        <v>1539</v>
      </c>
      <c r="G15" s="106">
        <f t="shared" si="1"/>
        <v>-33.7160532662263</v>
      </c>
      <c r="H15" s="95">
        <v>13400</v>
      </c>
      <c r="I15" s="106">
        <f t="shared" si="2"/>
        <v>5.98750296606818</v>
      </c>
      <c r="J15" s="110"/>
      <c r="L15" s="81">
        <v>12642.67</v>
      </c>
      <c r="M15" s="112">
        <f t="shared" si="7"/>
        <v>-0.329999999999927</v>
      </c>
    </row>
    <row r="16" ht="16.8" customHeight="1" spans="1:13">
      <c r="A16" s="94" t="s">
        <v>45</v>
      </c>
      <c r="B16" s="95">
        <v>31146</v>
      </c>
      <c r="C16" s="95">
        <v>25900</v>
      </c>
      <c r="D16" s="95">
        <f t="shared" si="5"/>
        <v>12280</v>
      </c>
      <c r="E16" s="95">
        <v>7137</v>
      </c>
      <c r="F16" s="95">
        <v>5143</v>
      </c>
      <c r="G16" s="106">
        <f t="shared" si="1"/>
        <v>-60.572786232582</v>
      </c>
      <c r="H16" s="95">
        <v>19200</v>
      </c>
      <c r="I16" s="106">
        <f t="shared" si="2"/>
        <v>56.3517915309446</v>
      </c>
      <c r="J16" s="110"/>
      <c r="L16" s="81">
        <v>13346.89</v>
      </c>
      <c r="M16" s="112">
        <f t="shared" si="7"/>
        <v>1066.89</v>
      </c>
    </row>
    <row r="17" ht="16.8" customHeight="1" spans="1:13">
      <c r="A17" s="94" t="s">
        <v>46</v>
      </c>
      <c r="B17" s="95">
        <v>6614</v>
      </c>
      <c r="C17" s="95">
        <v>7500</v>
      </c>
      <c r="D17" s="95">
        <f t="shared" si="5"/>
        <v>6537</v>
      </c>
      <c r="E17" s="95">
        <v>4698</v>
      </c>
      <c r="F17" s="95">
        <v>1839</v>
      </c>
      <c r="G17" s="106">
        <f t="shared" si="1"/>
        <v>-1.16419715754461</v>
      </c>
      <c r="H17" s="95">
        <v>6600</v>
      </c>
      <c r="I17" s="106">
        <f t="shared" si="2"/>
        <v>0.963744837081236</v>
      </c>
      <c r="J17" s="110"/>
      <c r="L17" s="81">
        <v>6536.79</v>
      </c>
      <c r="M17" s="112">
        <f t="shared" si="7"/>
        <v>-0.210000000000036</v>
      </c>
    </row>
    <row r="18" ht="16.8" customHeight="1" spans="1:12">
      <c r="A18" s="94" t="s">
        <v>47</v>
      </c>
      <c r="B18" s="95">
        <v>4148</v>
      </c>
      <c r="C18" s="95">
        <v>4000</v>
      </c>
      <c r="D18" s="95">
        <f t="shared" si="5"/>
        <v>9541</v>
      </c>
      <c r="E18" s="95">
        <v>9434</v>
      </c>
      <c r="F18" s="95">
        <v>107</v>
      </c>
      <c r="G18" s="106">
        <f t="shared" si="1"/>
        <v>130.014464802314</v>
      </c>
      <c r="H18" s="95">
        <v>10000</v>
      </c>
      <c r="I18" s="106">
        <f t="shared" si="2"/>
        <v>4.81081647626036</v>
      </c>
      <c r="J18" s="110"/>
      <c r="L18" s="81">
        <v>9541</v>
      </c>
    </row>
    <row r="19" ht="16.8" customHeight="1" spans="1:12">
      <c r="A19" s="94" t="s">
        <v>48</v>
      </c>
      <c r="B19" s="95">
        <v>31576</v>
      </c>
      <c r="C19" s="95">
        <v>32400</v>
      </c>
      <c r="D19" s="95">
        <f t="shared" si="5"/>
        <v>27634</v>
      </c>
      <c r="E19" s="95">
        <v>14684</v>
      </c>
      <c r="F19" s="95">
        <v>12950</v>
      </c>
      <c r="G19" s="106">
        <f t="shared" si="1"/>
        <v>-12.4841651887509</v>
      </c>
      <c r="H19" s="95">
        <v>33700</v>
      </c>
      <c r="I19" s="106">
        <f t="shared" si="2"/>
        <v>21.9512195121951</v>
      </c>
      <c r="J19" s="110"/>
      <c r="L19" s="81">
        <v>27634</v>
      </c>
    </row>
    <row r="20" ht="16.8" customHeight="1" spans="1:12">
      <c r="A20" s="94" t="s">
        <v>49</v>
      </c>
      <c r="B20" s="95">
        <v>87</v>
      </c>
      <c r="C20" s="95">
        <v>157</v>
      </c>
      <c r="D20" s="95">
        <f t="shared" si="5"/>
        <v>64</v>
      </c>
      <c r="E20" s="95">
        <v>54</v>
      </c>
      <c r="F20" s="95">
        <v>10</v>
      </c>
      <c r="G20" s="106">
        <f t="shared" si="1"/>
        <v>-26.4367816091954</v>
      </c>
      <c r="H20" s="95">
        <v>50</v>
      </c>
      <c r="I20" s="106">
        <f t="shared" si="2"/>
        <v>-21.875</v>
      </c>
      <c r="J20" s="110"/>
      <c r="L20" s="81">
        <v>48.82</v>
      </c>
    </row>
    <row r="21" ht="16.8" customHeight="1" spans="1:12">
      <c r="A21" s="94" t="s">
        <v>50</v>
      </c>
      <c r="B21" s="95">
        <v>355</v>
      </c>
      <c r="C21" s="95">
        <v>800</v>
      </c>
      <c r="D21" s="95">
        <f t="shared" si="5"/>
        <v>467</v>
      </c>
      <c r="E21" s="95">
        <v>467</v>
      </c>
      <c r="F21" s="95"/>
      <c r="G21" s="106">
        <f t="shared" si="1"/>
        <v>31.5492957746479</v>
      </c>
      <c r="H21" s="95"/>
      <c r="I21" s="106">
        <f t="shared" si="2"/>
        <v>-100</v>
      </c>
      <c r="J21" s="110"/>
      <c r="L21" s="81">
        <v>416.53</v>
      </c>
    </row>
    <row r="22" s="77" customFormat="1" ht="22.05" customHeight="1" spans="1:12">
      <c r="A22" s="93" t="s">
        <v>51</v>
      </c>
      <c r="B22" s="91">
        <f>SUM(B23,B29:B33)</f>
        <v>75184</v>
      </c>
      <c r="C22" s="91">
        <f>SUM(C23,C29:C33)</f>
        <v>54100</v>
      </c>
      <c r="D22" s="91">
        <f>SUM(D23,D29:D33)</f>
        <v>200000</v>
      </c>
      <c r="E22" s="91">
        <f t="shared" ref="E22:F22" si="8">SUM(E23,E29:E33)</f>
        <v>173377</v>
      </c>
      <c r="F22" s="91">
        <f t="shared" si="8"/>
        <v>26623</v>
      </c>
      <c r="G22" s="106">
        <f t="shared" si="1"/>
        <v>166.014045541605</v>
      </c>
      <c r="H22" s="91">
        <f>SUM(H23,H29:H33)</f>
        <v>98000</v>
      </c>
      <c r="I22" s="106">
        <f t="shared" si="2"/>
        <v>-51</v>
      </c>
      <c r="J22" s="109"/>
      <c r="L22" s="77">
        <v>180000</v>
      </c>
    </row>
    <row r="23" ht="16.8" customHeight="1" spans="1:12">
      <c r="A23" s="94" t="s">
        <v>52</v>
      </c>
      <c r="B23" s="95">
        <f>SUM(B24:B28)</f>
        <v>27877</v>
      </c>
      <c r="C23" s="95">
        <f>SUM(C24:C28)</f>
        <v>16770</v>
      </c>
      <c r="D23" s="95">
        <f>SUM(D24:D28)</f>
        <v>14682</v>
      </c>
      <c r="E23" s="95">
        <f t="shared" ref="E23:F23" si="9">SUM(E24:E28)</f>
        <v>10546</v>
      </c>
      <c r="F23" s="95">
        <f t="shared" si="9"/>
        <v>4136</v>
      </c>
      <c r="G23" s="106">
        <f t="shared" si="1"/>
        <v>-47.3329267855221</v>
      </c>
      <c r="H23" s="95">
        <f>SUM(H24:H28)</f>
        <v>17505</v>
      </c>
      <c r="I23" s="106">
        <f t="shared" si="2"/>
        <v>19.2276256640785</v>
      </c>
      <c r="J23" s="110"/>
      <c r="L23" s="81">
        <v>14684</v>
      </c>
    </row>
    <row r="24" ht="16.8" customHeight="1" spans="1:12">
      <c r="A24" s="94" t="s">
        <v>53</v>
      </c>
      <c r="B24" s="95">
        <v>6302</v>
      </c>
      <c r="C24" s="95">
        <v>6700</v>
      </c>
      <c r="D24" s="95">
        <f>SUM(E24:F24)</f>
        <v>6000</v>
      </c>
      <c r="E24" s="95">
        <v>4916</v>
      </c>
      <c r="F24" s="95">
        <v>1084</v>
      </c>
      <c r="G24" s="106">
        <f t="shared" si="1"/>
        <v>-4.7921294827039</v>
      </c>
      <c r="H24" s="95">
        <v>6500</v>
      </c>
      <c r="I24" s="106">
        <f t="shared" si="2"/>
        <v>8.33333333333333</v>
      </c>
      <c r="J24" s="110"/>
      <c r="L24" s="81">
        <v>6000</v>
      </c>
    </row>
    <row r="25" ht="16.8" customHeight="1" spans="1:12">
      <c r="A25" s="94" t="s">
        <v>54</v>
      </c>
      <c r="B25" s="95">
        <v>1442</v>
      </c>
      <c r="C25" s="95">
        <v>1060</v>
      </c>
      <c r="D25" s="95">
        <f t="shared" ref="D25:D34" si="10">SUM(E25:F25)</f>
        <v>1180</v>
      </c>
      <c r="E25" s="95">
        <v>558</v>
      </c>
      <c r="F25" s="95">
        <v>622</v>
      </c>
      <c r="G25" s="106">
        <f t="shared" si="1"/>
        <v>-18.1692094313454</v>
      </c>
      <c r="H25" s="95">
        <v>1000</v>
      </c>
      <c r="I25" s="106">
        <f t="shared" si="2"/>
        <v>-15.2542372881356</v>
      </c>
      <c r="J25" s="110"/>
      <c r="L25" s="81">
        <v>1183</v>
      </c>
    </row>
    <row r="26" ht="16.8" customHeight="1" spans="1:12">
      <c r="A26" s="94" t="s">
        <v>55</v>
      </c>
      <c r="B26" s="95">
        <v>10064</v>
      </c>
      <c r="C26" s="95">
        <v>4500</v>
      </c>
      <c r="D26" s="95">
        <f t="shared" si="10"/>
        <v>3750</v>
      </c>
      <c r="E26" s="95">
        <v>2535</v>
      </c>
      <c r="F26" s="95">
        <v>1215</v>
      </c>
      <c r="G26" s="106">
        <f t="shared" si="1"/>
        <v>-62.7384737678855</v>
      </c>
      <c r="H26" s="95">
        <v>5000</v>
      </c>
      <c r="I26" s="106">
        <f t="shared" si="2"/>
        <v>33.3333333333333</v>
      </c>
      <c r="J26" s="110"/>
      <c r="L26" s="81">
        <v>3750</v>
      </c>
    </row>
    <row r="27" ht="16.8" customHeight="1" spans="1:12">
      <c r="A27" s="94" t="s">
        <v>56</v>
      </c>
      <c r="B27" s="95">
        <v>10064</v>
      </c>
      <c r="C27" s="95">
        <v>4500</v>
      </c>
      <c r="D27" s="95">
        <f t="shared" si="10"/>
        <v>3750</v>
      </c>
      <c r="E27" s="95">
        <v>2535</v>
      </c>
      <c r="F27" s="95">
        <v>1215</v>
      </c>
      <c r="G27" s="106">
        <f t="shared" si="1"/>
        <v>-62.7384737678855</v>
      </c>
      <c r="H27" s="95">
        <v>5000</v>
      </c>
      <c r="I27" s="106">
        <f t="shared" si="2"/>
        <v>33.3333333333333</v>
      </c>
      <c r="J27" s="110"/>
      <c r="L27" s="81">
        <v>3750</v>
      </c>
    </row>
    <row r="28" ht="16.8" customHeight="1" spans="1:12">
      <c r="A28" s="94" t="s">
        <v>57</v>
      </c>
      <c r="B28" s="95">
        <v>5</v>
      </c>
      <c r="C28" s="95">
        <v>10</v>
      </c>
      <c r="D28" s="95">
        <f t="shared" si="10"/>
        <v>2</v>
      </c>
      <c r="E28" s="95">
        <v>2</v>
      </c>
      <c r="F28" s="95"/>
      <c r="G28" s="106">
        <f t="shared" si="1"/>
        <v>-60</v>
      </c>
      <c r="H28" s="95">
        <v>5</v>
      </c>
      <c r="I28" s="106">
        <f t="shared" si="2"/>
        <v>150</v>
      </c>
      <c r="J28" s="110"/>
      <c r="L28" s="81">
        <v>1</v>
      </c>
    </row>
    <row r="29" ht="16.8" customHeight="1" spans="1:12">
      <c r="A29" s="94" t="s">
        <v>58</v>
      </c>
      <c r="B29" s="95">
        <v>5314</v>
      </c>
      <c r="C29" s="95">
        <v>6070</v>
      </c>
      <c r="D29" s="95">
        <f t="shared" si="10"/>
        <v>4950</v>
      </c>
      <c r="E29" s="95">
        <v>4631</v>
      </c>
      <c r="F29" s="95">
        <v>319</v>
      </c>
      <c r="G29" s="106">
        <f t="shared" si="1"/>
        <v>-6.8498306360557</v>
      </c>
      <c r="H29" s="95">
        <v>4985</v>
      </c>
      <c r="I29" s="106">
        <f t="shared" si="2"/>
        <v>0.707070707070699</v>
      </c>
      <c r="J29" s="111"/>
      <c r="L29" s="81">
        <v>4952</v>
      </c>
    </row>
    <row r="30" ht="16.8" customHeight="1" spans="1:12">
      <c r="A30" s="94" t="s">
        <v>59</v>
      </c>
      <c r="B30" s="95">
        <v>4903</v>
      </c>
      <c r="C30" s="95">
        <v>5400</v>
      </c>
      <c r="D30" s="95">
        <f t="shared" si="10"/>
        <v>3520</v>
      </c>
      <c r="E30" s="95">
        <v>2973</v>
      </c>
      <c r="F30" s="95">
        <v>547</v>
      </c>
      <c r="G30" s="106">
        <f t="shared" si="1"/>
        <v>-28.2072200693453</v>
      </c>
      <c r="H30" s="95">
        <v>3800</v>
      </c>
      <c r="I30" s="106">
        <f t="shared" si="2"/>
        <v>7.95454545454545</v>
      </c>
      <c r="J30" s="110"/>
      <c r="L30" s="81">
        <v>3519</v>
      </c>
    </row>
    <row r="31" ht="16.8" customHeight="1" spans="1:12">
      <c r="A31" s="94" t="s">
        <v>60</v>
      </c>
      <c r="B31" s="95">
        <v>36842</v>
      </c>
      <c r="C31" s="95">
        <v>25600</v>
      </c>
      <c r="D31" s="95">
        <f t="shared" si="10"/>
        <v>176610</v>
      </c>
      <c r="E31" s="95">
        <v>155023</v>
      </c>
      <c r="F31" s="95">
        <v>21587</v>
      </c>
      <c r="G31" s="106">
        <f t="shared" si="1"/>
        <v>379.371369632485</v>
      </c>
      <c r="H31" s="95">
        <v>71500</v>
      </c>
      <c r="I31" s="106">
        <f t="shared" si="2"/>
        <v>-59.5153162335089</v>
      </c>
      <c r="J31" s="111" t="s">
        <v>61</v>
      </c>
      <c r="L31" s="81">
        <v>156607</v>
      </c>
    </row>
    <row r="32" ht="16.8" customHeight="1" spans="1:12">
      <c r="A32" s="94" t="s">
        <v>62</v>
      </c>
      <c r="B32" s="95">
        <v>248</v>
      </c>
      <c r="C32" s="95">
        <v>260</v>
      </c>
      <c r="D32" s="95">
        <f t="shared" si="10"/>
        <v>202</v>
      </c>
      <c r="E32" s="95">
        <v>168</v>
      </c>
      <c r="F32" s="95">
        <v>34</v>
      </c>
      <c r="G32" s="106">
        <f t="shared" si="1"/>
        <v>-18.5483870967742</v>
      </c>
      <c r="H32" s="95">
        <v>210</v>
      </c>
      <c r="I32" s="106">
        <f t="shared" si="2"/>
        <v>3.96039603960396</v>
      </c>
      <c r="J32" s="110"/>
      <c r="L32" s="81">
        <v>203</v>
      </c>
    </row>
    <row r="33" ht="16.8" customHeight="1" spans="1:12">
      <c r="A33" s="94" t="s">
        <v>63</v>
      </c>
      <c r="B33" s="95"/>
      <c r="C33" s="95"/>
      <c r="D33" s="95">
        <f t="shared" si="10"/>
        <v>36</v>
      </c>
      <c r="E33" s="95">
        <v>36</v>
      </c>
      <c r="F33" s="95"/>
      <c r="G33" s="106"/>
      <c r="H33" s="95"/>
      <c r="I33" s="106"/>
      <c r="J33" s="110"/>
      <c r="L33" s="81">
        <v>35</v>
      </c>
    </row>
    <row r="34" ht="22.05" customHeight="1" spans="1:12">
      <c r="A34" s="92" t="s">
        <v>64</v>
      </c>
      <c r="B34" s="95">
        <v>212423</v>
      </c>
      <c r="C34" s="95">
        <v>242190</v>
      </c>
      <c r="D34" s="95">
        <f t="shared" si="10"/>
        <v>203189.5</v>
      </c>
      <c r="E34" s="95">
        <v>161585</v>
      </c>
      <c r="F34" s="95">
        <f>F8+F9/0.4*0.6+F10/0.4*0.6+1790</f>
        <v>41604.5</v>
      </c>
      <c r="G34" s="106">
        <f>D34/B34*100-100</f>
        <v>-4.34675152878926</v>
      </c>
      <c r="H34" s="95">
        <f>H8+13500-30000*0.5-30000*0.35+9000+H9/0.4*0.6+H10/0.4*0.6+13000</f>
        <v>211950</v>
      </c>
      <c r="I34" s="106">
        <f>H34/D34*100-100</f>
        <v>4.31149247377449</v>
      </c>
      <c r="J34" s="110"/>
      <c r="L34" s="81">
        <v>203351</v>
      </c>
    </row>
    <row r="35" ht="16.8" customHeight="1" spans="1:12">
      <c r="A35" s="94" t="s">
        <v>65</v>
      </c>
      <c r="B35" s="95">
        <f>SUM(B7,B34)</f>
        <v>518209</v>
      </c>
      <c r="C35" s="95">
        <f>SUM(C7,C34)</f>
        <v>580290</v>
      </c>
      <c r="D35" s="95">
        <f t="shared" ref="D35:F35" si="11">SUM(D7,D34)</f>
        <v>488189.5</v>
      </c>
      <c r="E35" s="95">
        <f t="shared" si="11"/>
        <v>382111</v>
      </c>
      <c r="F35" s="95">
        <f t="shared" si="11"/>
        <v>106078.5</v>
      </c>
      <c r="G35" s="106">
        <f>D35/B35*100-100</f>
        <v>-5.7929329672005</v>
      </c>
      <c r="H35" s="95">
        <f>SUM(H7,H34)</f>
        <v>525450</v>
      </c>
      <c r="I35" s="106">
        <f>H35/D35*100-100</f>
        <v>7.63238455558752</v>
      </c>
      <c r="J35" s="110"/>
      <c r="L35" s="81">
        <v>488351.35</v>
      </c>
    </row>
    <row r="36" ht="16.8" customHeight="1" spans="1:12">
      <c r="A36" s="94" t="s">
        <v>66</v>
      </c>
      <c r="B36" s="95">
        <f>SUM(B35,B24)</f>
        <v>524511</v>
      </c>
      <c r="C36" s="95">
        <f>SUM(C35,C24)</f>
        <v>586990</v>
      </c>
      <c r="D36" s="95">
        <f t="shared" ref="D36:F36" si="12">SUM(D35,D24)</f>
        <v>494189.5</v>
      </c>
      <c r="E36" s="95">
        <f t="shared" si="12"/>
        <v>387027</v>
      </c>
      <c r="F36" s="95">
        <f t="shared" si="12"/>
        <v>107162.5</v>
      </c>
      <c r="G36" s="106">
        <f>D36/B36*100-100</f>
        <v>-5.78090831269506</v>
      </c>
      <c r="H36" s="95">
        <f>SUM(H35,H24)</f>
        <v>531950</v>
      </c>
      <c r="I36" s="106">
        <f>H36/D36*100-100</f>
        <v>7.64089483892312</v>
      </c>
      <c r="J36" s="110"/>
      <c r="L36" s="81">
        <v>494351.35</v>
      </c>
    </row>
    <row r="37" ht="16.8" customHeight="1" spans="1:12">
      <c r="A37" s="94" t="s">
        <v>67</v>
      </c>
      <c r="B37" s="95">
        <f>SUM(B7,B24)</f>
        <v>312088</v>
      </c>
      <c r="C37" s="95">
        <f>SUM(C7,C24)</f>
        <v>344800</v>
      </c>
      <c r="D37" s="95">
        <f t="shared" ref="D37:F37" si="13">SUM(D7,D24)</f>
        <v>291000</v>
      </c>
      <c r="E37" s="95">
        <f t="shared" si="13"/>
        <v>225442</v>
      </c>
      <c r="F37" s="95">
        <f t="shared" si="13"/>
        <v>65558</v>
      </c>
      <c r="G37" s="106">
        <f>D37/B37*100-100</f>
        <v>-6.75706851913563</v>
      </c>
      <c r="H37" s="95">
        <f>SUM(H7,H24)</f>
        <v>320000</v>
      </c>
      <c r="I37" s="106">
        <f>H37/D37*100-100</f>
        <v>9.96563573883162</v>
      </c>
      <c r="J37" s="110"/>
      <c r="L37" s="81">
        <v>291000.35</v>
      </c>
    </row>
    <row r="38" ht="16.8" customHeight="1" spans="1:12">
      <c r="A38" s="94" t="s">
        <v>68</v>
      </c>
      <c r="B38" s="95">
        <f>SUM(B25:B33)</f>
        <v>68882</v>
      </c>
      <c r="C38" s="95">
        <f>SUM(C25:C33)</f>
        <v>47400</v>
      </c>
      <c r="D38" s="95">
        <f t="shared" ref="D38:F38" si="14">SUM(D25:D33)</f>
        <v>194000</v>
      </c>
      <c r="E38" s="95">
        <f t="shared" si="14"/>
        <v>168461</v>
      </c>
      <c r="F38" s="95">
        <f t="shared" si="14"/>
        <v>25539</v>
      </c>
      <c r="G38" s="106">
        <f>D38/B38*100-100</f>
        <v>181.64106733254</v>
      </c>
      <c r="H38" s="95">
        <f>SUM(H25:H33)</f>
        <v>91500</v>
      </c>
      <c r="I38" s="106">
        <f>H38/D38*100-100</f>
        <v>-52.8350515463918</v>
      </c>
      <c r="J38" s="110"/>
      <c r="L38" s="81">
        <v>174000</v>
      </c>
    </row>
    <row r="40" spans="1:8">
      <c r="A40" s="78" t="s">
        <v>69</v>
      </c>
      <c r="B40" s="79">
        <f>SUM(B41:B42,B46)</f>
        <v>103232</v>
      </c>
      <c r="C40" s="79">
        <f t="shared" ref="C40:H40" si="15">SUM(C41:C42,C46)</f>
        <v>106242</v>
      </c>
      <c r="D40" s="79">
        <f t="shared" si="15"/>
        <v>95146.5083136573</v>
      </c>
      <c r="E40" s="79">
        <f t="shared" si="15"/>
        <v>0</v>
      </c>
      <c r="F40" s="79">
        <f t="shared" si="15"/>
        <v>0</v>
      </c>
      <c r="G40" s="79">
        <f t="shared" si="15"/>
        <v>0</v>
      </c>
      <c r="H40" s="79">
        <f t="shared" si="15"/>
        <v>102966.039145023</v>
      </c>
    </row>
    <row r="41" spans="1:8">
      <c r="A41" s="78" t="s">
        <v>70</v>
      </c>
      <c r="B41" s="79">
        <v>1095</v>
      </c>
      <c r="C41" s="79">
        <v>1095</v>
      </c>
      <c r="D41" s="79">
        <v>1095</v>
      </c>
      <c r="H41" s="80">
        <v>1095</v>
      </c>
    </row>
    <row r="42" spans="1:8">
      <c r="A42" s="78" t="s">
        <v>71</v>
      </c>
      <c r="B42" s="79">
        <f>SUM(B43:B45)</f>
        <v>52381</v>
      </c>
      <c r="C42" s="79">
        <f t="shared" ref="C42:H42" si="16">SUM(C43:C45)</f>
        <v>53244</v>
      </c>
      <c r="D42" s="79">
        <f t="shared" si="16"/>
        <v>47677.704411582</v>
      </c>
      <c r="E42" s="79">
        <f t="shared" si="16"/>
        <v>0</v>
      </c>
      <c r="F42" s="79">
        <f t="shared" si="16"/>
        <v>0</v>
      </c>
      <c r="G42" s="79">
        <f t="shared" si="16"/>
        <v>0</v>
      </c>
      <c r="H42" s="79">
        <f t="shared" si="16"/>
        <v>50859.8548527402</v>
      </c>
    </row>
    <row r="43" spans="1:8">
      <c r="A43" s="78" t="s">
        <v>72</v>
      </c>
      <c r="B43" s="79">
        <v>33987</v>
      </c>
      <c r="C43" s="79">
        <v>36588</v>
      </c>
      <c r="D43" s="79">
        <f>(B43-B18*0.2)*(1+G7%)+D18*0.2</f>
        <v>32811.704411582</v>
      </c>
      <c r="H43" s="80">
        <f>(D43-D18*0.2)*(1+I7%)+H18*0.2</f>
        <v>35993.8548527402</v>
      </c>
    </row>
    <row r="44" spans="1:8">
      <c r="A44" s="78" t="s">
        <v>73</v>
      </c>
      <c r="B44" s="79">
        <v>12675</v>
      </c>
      <c r="C44" s="79">
        <v>12672</v>
      </c>
      <c r="D44" s="79">
        <v>12675</v>
      </c>
      <c r="H44" s="80">
        <v>12675</v>
      </c>
    </row>
    <row r="45" spans="1:8">
      <c r="A45" s="78" t="s">
        <v>74</v>
      </c>
      <c r="B45" s="79">
        <v>5719</v>
      </c>
      <c r="C45" s="79">
        <v>3984</v>
      </c>
      <c r="D45" s="79">
        <v>2191</v>
      </c>
      <c r="H45" s="80">
        <v>2191</v>
      </c>
    </row>
    <row r="46" spans="1:8">
      <c r="A46" s="78" t="s">
        <v>75</v>
      </c>
      <c r="B46" s="79">
        <v>49756</v>
      </c>
      <c r="C46" s="79">
        <v>51903</v>
      </c>
      <c r="D46" s="79">
        <f>B46*(1+G7%)</f>
        <v>46373.8039020753</v>
      </c>
      <c r="H46" s="80">
        <f>D46*(1+I7%)</f>
        <v>51011.1842922828</v>
      </c>
    </row>
    <row r="48" spans="1:9">
      <c r="A48" s="78" t="s">
        <v>76</v>
      </c>
      <c r="B48" s="79">
        <f>SUM(B49:B50)</f>
        <v>1230</v>
      </c>
      <c r="C48" s="79">
        <f>SUM(C49:C50)</f>
        <v>176714</v>
      </c>
      <c r="D48" s="79">
        <f>SUM(D49:D50)</f>
        <v>278</v>
      </c>
      <c r="G48" s="107">
        <f>SUM(G49:G50)</f>
        <v>176436</v>
      </c>
      <c r="H48" s="107">
        <f>SUM(H49:H50)</f>
        <v>0</v>
      </c>
      <c r="I48" s="107"/>
    </row>
    <row r="49" spans="1:9">
      <c r="A49" s="78" t="s">
        <v>77</v>
      </c>
      <c r="C49" s="79">
        <v>176436</v>
      </c>
      <c r="G49" s="107">
        <f>C49-D49</f>
        <v>176436</v>
      </c>
      <c r="H49" s="107"/>
      <c r="I49" s="107"/>
    </row>
    <row r="50" spans="1:9">
      <c r="A50" s="78" t="s">
        <v>78</v>
      </c>
      <c r="B50" s="79">
        <v>1230</v>
      </c>
      <c r="C50" s="79">
        <v>278</v>
      </c>
      <c r="D50" s="79">
        <v>278</v>
      </c>
      <c r="G50" s="107">
        <f>C50-D50</f>
        <v>0</v>
      </c>
      <c r="H50" s="107"/>
      <c r="I50" s="107"/>
    </row>
    <row r="53" spans="7:9">
      <c r="G53" s="107"/>
      <c r="H53" s="107"/>
      <c r="I53" s="107"/>
    </row>
    <row r="55" ht="42" customHeight="1" spans="1:3">
      <c r="A55" s="78" t="s">
        <v>79</v>
      </c>
      <c r="B55" s="96" t="s">
        <v>80</v>
      </c>
      <c r="C55" s="96" t="s">
        <v>81</v>
      </c>
    </row>
    <row r="56" spans="1:3">
      <c r="A56" s="78" t="s">
        <v>82</v>
      </c>
      <c r="B56" s="79">
        <v>31363</v>
      </c>
      <c r="C56" s="79">
        <f>8653+7000*0.35</f>
        <v>11103</v>
      </c>
    </row>
    <row r="57" spans="1:3">
      <c r="A57" s="78" t="s">
        <v>83</v>
      </c>
      <c r="B57" s="79">
        <v>17486</v>
      </c>
      <c r="C57" s="79">
        <f>C56*B58</f>
        <v>6190.3216529031</v>
      </c>
    </row>
    <row r="58" spans="1:2">
      <c r="A58" s="78" t="s">
        <v>84</v>
      </c>
      <c r="B58" s="97">
        <f>B57/B56</f>
        <v>0.557535950004783</v>
      </c>
    </row>
  </sheetData>
  <mergeCells count="8">
    <mergeCell ref="A1:J1"/>
    <mergeCell ref="D3:F3"/>
    <mergeCell ref="H3:I3"/>
    <mergeCell ref="A3:A4"/>
    <mergeCell ref="B3:B4"/>
    <mergeCell ref="C3:C4"/>
    <mergeCell ref="G3:G4"/>
    <mergeCell ref="J3:J4"/>
  </mergeCells>
  <printOptions horizontalCentered="1"/>
  <pageMargins left="0.393700787401575" right="0.393700787401575" top="0.590551181102362" bottom="0.590551181102362" header="0.511811023622047" footer="0.511811023622047"/>
  <pageSetup paperSize="9" scale="70" orientation="landscape"/>
  <headerFooter alignWithMargins="0"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showGridLines="0" showZeros="0" topLeftCell="A4" workbookViewId="0">
      <selection activeCell="D14" sqref="D14"/>
    </sheetView>
  </sheetViews>
  <sheetFormatPr defaultColWidth="9.55454545454545" defaultRowHeight="16" outlineLevelCol="4"/>
  <cols>
    <col min="1" max="1" width="37.6636363636364" style="25" customWidth="1"/>
    <col min="2" max="2" width="16.5545454545455" style="25" customWidth="1"/>
    <col min="3" max="3" width="14.6636363636364" style="25" customWidth="1"/>
    <col min="4" max="4" width="25.7818181818182" style="25" customWidth="1"/>
    <col min="5" max="27" width="10" style="25" customWidth="1"/>
    <col min="28" max="256" width="9.55454545454545" style="25"/>
    <col min="257" max="257" width="41.8909090909091" style="25" customWidth="1"/>
    <col min="258" max="258" width="14.8909090909091" style="25" customWidth="1"/>
    <col min="259" max="259" width="14.5545454545455" style="25" customWidth="1"/>
    <col min="260" max="260" width="35.5545454545455" style="25" customWidth="1"/>
    <col min="261" max="283" width="10" style="25" customWidth="1"/>
    <col min="284" max="512" width="9.55454545454545" style="25"/>
    <col min="513" max="513" width="41.8909090909091" style="25" customWidth="1"/>
    <col min="514" max="514" width="14.8909090909091" style="25" customWidth="1"/>
    <col min="515" max="515" width="14.5545454545455" style="25" customWidth="1"/>
    <col min="516" max="516" width="35.5545454545455" style="25" customWidth="1"/>
    <col min="517" max="539" width="10" style="25" customWidth="1"/>
    <col min="540" max="768" width="9.55454545454545" style="25"/>
    <col min="769" max="769" width="41.8909090909091" style="25" customWidth="1"/>
    <col min="770" max="770" width="14.8909090909091" style="25" customWidth="1"/>
    <col min="771" max="771" width="14.5545454545455" style="25" customWidth="1"/>
    <col min="772" max="772" width="35.5545454545455" style="25" customWidth="1"/>
    <col min="773" max="795" width="10" style="25" customWidth="1"/>
    <col min="796" max="1024" width="9.55454545454545" style="25"/>
    <col min="1025" max="1025" width="41.8909090909091" style="25" customWidth="1"/>
    <col min="1026" max="1026" width="14.8909090909091" style="25" customWidth="1"/>
    <col min="1027" max="1027" width="14.5545454545455" style="25" customWidth="1"/>
    <col min="1028" max="1028" width="35.5545454545455" style="25" customWidth="1"/>
    <col min="1029" max="1051" width="10" style="25" customWidth="1"/>
    <col min="1052" max="1280" width="9.55454545454545" style="25"/>
    <col min="1281" max="1281" width="41.8909090909091" style="25" customWidth="1"/>
    <col min="1282" max="1282" width="14.8909090909091" style="25" customWidth="1"/>
    <col min="1283" max="1283" width="14.5545454545455" style="25" customWidth="1"/>
    <col min="1284" max="1284" width="35.5545454545455" style="25" customWidth="1"/>
    <col min="1285" max="1307" width="10" style="25" customWidth="1"/>
    <col min="1308" max="1536" width="9.55454545454545" style="25"/>
    <col min="1537" max="1537" width="41.8909090909091" style="25" customWidth="1"/>
    <col min="1538" max="1538" width="14.8909090909091" style="25" customWidth="1"/>
    <col min="1539" max="1539" width="14.5545454545455" style="25" customWidth="1"/>
    <col min="1540" max="1540" width="35.5545454545455" style="25" customWidth="1"/>
    <col min="1541" max="1563" width="10" style="25" customWidth="1"/>
    <col min="1564" max="1792" width="9.55454545454545" style="25"/>
    <col min="1793" max="1793" width="41.8909090909091" style="25" customWidth="1"/>
    <col min="1794" max="1794" width="14.8909090909091" style="25" customWidth="1"/>
    <col min="1795" max="1795" width="14.5545454545455" style="25" customWidth="1"/>
    <col min="1796" max="1796" width="35.5545454545455" style="25" customWidth="1"/>
    <col min="1797" max="1819" width="10" style="25" customWidth="1"/>
    <col min="1820" max="2048" width="9.55454545454545" style="25"/>
    <col min="2049" max="2049" width="41.8909090909091" style="25" customWidth="1"/>
    <col min="2050" max="2050" width="14.8909090909091" style="25" customWidth="1"/>
    <col min="2051" max="2051" width="14.5545454545455" style="25" customWidth="1"/>
    <col min="2052" max="2052" width="35.5545454545455" style="25" customWidth="1"/>
    <col min="2053" max="2075" width="10" style="25" customWidth="1"/>
    <col min="2076" max="2304" width="9.55454545454545" style="25"/>
    <col min="2305" max="2305" width="41.8909090909091" style="25" customWidth="1"/>
    <col min="2306" max="2306" width="14.8909090909091" style="25" customWidth="1"/>
    <col min="2307" max="2307" width="14.5545454545455" style="25" customWidth="1"/>
    <col min="2308" max="2308" width="35.5545454545455" style="25" customWidth="1"/>
    <col min="2309" max="2331" width="10" style="25" customWidth="1"/>
    <col min="2332" max="2560" width="9.55454545454545" style="25"/>
    <col min="2561" max="2561" width="41.8909090909091" style="25" customWidth="1"/>
    <col min="2562" max="2562" width="14.8909090909091" style="25" customWidth="1"/>
    <col min="2563" max="2563" width="14.5545454545455" style="25" customWidth="1"/>
    <col min="2564" max="2564" width="35.5545454545455" style="25" customWidth="1"/>
    <col min="2565" max="2587" width="10" style="25" customWidth="1"/>
    <col min="2588" max="2816" width="9.55454545454545" style="25"/>
    <col min="2817" max="2817" width="41.8909090909091" style="25" customWidth="1"/>
    <col min="2818" max="2818" width="14.8909090909091" style="25" customWidth="1"/>
    <col min="2819" max="2819" width="14.5545454545455" style="25" customWidth="1"/>
    <col min="2820" max="2820" width="35.5545454545455" style="25" customWidth="1"/>
    <col min="2821" max="2843" width="10" style="25" customWidth="1"/>
    <col min="2844" max="3072" width="9.55454545454545" style="25"/>
    <col min="3073" max="3073" width="41.8909090909091" style="25" customWidth="1"/>
    <col min="3074" max="3074" width="14.8909090909091" style="25" customWidth="1"/>
    <col min="3075" max="3075" width="14.5545454545455" style="25" customWidth="1"/>
    <col min="3076" max="3076" width="35.5545454545455" style="25" customWidth="1"/>
    <col min="3077" max="3099" width="10" style="25" customWidth="1"/>
    <col min="3100" max="3328" width="9.55454545454545" style="25"/>
    <col min="3329" max="3329" width="41.8909090909091" style="25" customWidth="1"/>
    <col min="3330" max="3330" width="14.8909090909091" style="25" customWidth="1"/>
    <col min="3331" max="3331" width="14.5545454545455" style="25" customWidth="1"/>
    <col min="3332" max="3332" width="35.5545454545455" style="25" customWidth="1"/>
    <col min="3333" max="3355" width="10" style="25" customWidth="1"/>
    <col min="3356" max="3584" width="9.55454545454545" style="25"/>
    <col min="3585" max="3585" width="41.8909090909091" style="25" customWidth="1"/>
    <col min="3586" max="3586" width="14.8909090909091" style="25" customWidth="1"/>
    <col min="3587" max="3587" width="14.5545454545455" style="25" customWidth="1"/>
    <col min="3588" max="3588" width="35.5545454545455" style="25" customWidth="1"/>
    <col min="3589" max="3611" width="10" style="25" customWidth="1"/>
    <col min="3612" max="3840" width="9.55454545454545" style="25"/>
    <col min="3841" max="3841" width="41.8909090909091" style="25" customWidth="1"/>
    <col min="3842" max="3842" width="14.8909090909091" style="25" customWidth="1"/>
    <col min="3843" max="3843" width="14.5545454545455" style="25" customWidth="1"/>
    <col min="3844" max="3844" width="35.5545454545455" style="25" customWidth="1"/>
    <col min="3845" max="3867" width="10" style="25" customWidth="1"/>
    <col min="3868" max="4096" width="9.55454545454545" style="25"/>
    <col min="4097" max="4097" width="41.8909090909091" style="25" customWidth="1"/>
    <col min="4098" max="4098" width="14.8909090909091" style="25" customWidth="1"/>
    <col min="4099" max="4099" width="14.5545454545455" style="25" customWidth="1"/>
    <col min="4100" max="4100" width="35.5545454545455" style="25" customWidth="1"/>
    <col min="4101" max="4123" width="10" style="25" customWidth="1"/>
    <col min="4124" max="4352" width="9.55454545454545" style="25"/>
    <col min="4353" max="4353" width="41.8909090909091" style="25" customWidth="1"/>
    <col min="4354" max="4354" width="14.8909090909091" style="25" customWidth="1"/>
    <col min="4355" max="4355" width="14.5545454545455" style="25" customWidth="1"/>
    <col min="4356" max="4356" width="35.5545454545455" style="25" customWidth="1"/>
    <col min="4357" max="4379" width="10" style="25" customWidth="1"/>
    <col min="4380" max="4608" width="9.55454545454545" style="25"/>
    <col min="4609" max="4609" width="41.8909090909091" style="25" customWidth="1"/>
    <col min="4610" max="4610" width="14.8909090909091" style="25" customWidth="1"/>
    <col min="4611" max="4611" width="14.5545454545455" style="25" customWidth="1"/>
    <col min="4612" max="4612" width="35.5545454545455" style="25" customWidth="1"/>
    <col min="4613" max="4635" width="10" style="25" customWidth="1"/>
    <col min="4636" max="4864" width="9.55454545454545" style="25"/>
    <col min="4865" max="4865" width="41.8909090909091" style="25" customWidth="1"/>
    <col min="4866" max="4866" width="14.8909090909091" style="25" customWidth="1"/>
    <col min="4867" max="4867" width="14.5545454545455" style="25" customWidth="1"/>
    <col min="4868" max="4868" width="35.5545454545455" style="25" customWidth="1"/>
    <col min="4869" max="4891" width="10" style="25" customWidth="1"/>
    <col min="4892" max="5120" width="9.55454545454545" style="25"/>
    <col min="5121" max="5121" width="41.8909090909091" style="25" customWidth="1"/>
    <col min="5122" max="5122" width="14.8909090909091" style="25" customWidth="1"/>
    <col min="5123" max="5123" width="14.5545454545455" style="25" customWidth="1"/>
    <col min="5124" max="5124" width="35.5545454545455" style="25" customWidth="1"/>
    <col min="5125" max="5147" width="10" style="25" customWidth="1"/>
    <col min="5148" max="5376" width="9.55454545454545" style="25"/>
    <col min="5377" max="5377" width="41.8909090909091" style="25" customWidth="1"/>
    <col min="5378" max="5378" width="14.8909090909091" style="25" customWidth="1"/>
    <col min="5379" max="5379" width="14.5545454545455" style="25" customWidth="1"/>
    <col min="5380" max="5380" width="35.5545454545455" style="25" customWidth="1"/>
    <col min="5381" max="5403" width="10" style="25" customWidth="1"/>
    <col min="5404" max="5632" width="9.55454545454545" style="25"/>
    <col min="5633" max="5633" width="41.8909090909091" style="25" customWidth="1"/>
    <col min="5634" max="5634" width="14.8909090909091" style="25" customWidth="1"/>
    <col min="5635" max="5635" width="14.5545454545455" style="25" customWidth="1"/>
    <col min="5636" max="5636" width="35.5545454545455" style="25" customWidth="1"/>
    <col min="5637" max="5659" width="10" style="25" customWidth="1"/>
    <col min="5660" max="5888" width="9.55454545454545" style="25"/>
    <col min="5889" max="5889" width="41.8909090909091" style="25" customWidth="1"/>
    <col min="5890" max="5890" width="14.8909090909091" style="25" customWidth="1"/>
    <col min="5891" max="5891" width="14.5545454545455" style="25" customWidth="1"/>
    <col min="5892" max="5892" width="35.5545454545455" style="25" customWidth="1"/>
    <col min="5893" max="5915" width="10" style="25" customWidth="1"/>
    <col min="5916" max="6144" width="9.55454545454545" style="25"/>
    <col min="6145" max="6145" width="41.8909090909091" style="25" customWidth="1"/>
    <col min="6146" max="6146" width="14.8909090909091" style="25" customWidth="1"/>
    <col min="6147" max="6147" width="14.5545454545455" style="25" customWidth="1"/>
    <col min="6148" max="6148" width="35.5545454545455" style="25" customWidth="1"/>
    <col min="6149" max="6171" width="10" style="25" customWidth="1"/>
    <col min="6172" max="6400" width="9.55454545454545" style="25"/>
    <col min="6401" max="6401" width="41.8909090909091" style="25" customWidth="1"/>
    <col min="6402" max="6402" width="14.8909090909091" style="25" customWidth="1"/>
    <col min="6403" max="6403" width="14.5545454545455" style="25" customWidth="1"/>
    <col min="6404" max="6404" width="35.5545454545455" style="25" customWidth="1"/>
    <col min="6405" max="6427" width="10" style="25" customWidth="1"/>
    <col min="6428" max="6656" width="9.55454545454545" style="25"/>
    <col min="6657" max="6657" width="41.8909090909091" style="25" customWidth="1"/>
    <col min="6658" max="6658" width="14.8909090909091" style="25" customWidth="1"/>
    <col min="6659" max="6659" width="14.5545454545455" style="25" customWidth="1"/>
    <col min="6660" max="6660" width="35.5545454545455" style="25" customWidth="1"/>
    <col min="6661" max="6683" width="10" style="25" customWidth="1"/>
    <col min="6684" max="6912" width="9.55454545454545" style="25"/>
    <col min="6913" max="6913" width="41.8909090909091" style="25" customWidth="1"/>
    <col min="6914" max="6914" width="14.8909090909091" style="25" customWidth="1"/>
    <col min="6915" max="6915" width="14.5545454545455" style="25" customWidth="1"/>
    <col min="6916" max="6916" width="35.5545454545455" style="25" customWidth="1"/>
    <col min="6917" max="6939" width="10" style="25" customWidth="1"/>
    <col min="6940" max="7168" width="9.55454545454545" style="25"/>
    <col min="7169" max="7169" width="41.8909090909091" style="25" customWidth="1"/>
    <col min="7170" max="7170" width="14.8909090909091" style="25" customWidth="1"/>
    <col min="7171" max="7171" width="14.5545454545455" style="25" customWidth="1"/>
    <col min="7172" max="7172" width="35.5545454545455" style="25" customWidth="1"/>
    <col min="7173" max="7195" width="10" style="25" customWidth="1"/>
    <col min="7196" max="7424" width="9.55454545454545" style="25"/>
    <col min="7425" max="7425" width="41.8909090909091" style="25" customWidth="1"/>
    <col min="7426" max="7426" width="14.8909090909091" style="25" customWidth="1"/>
    <col min="7427" max="7427" width="14.5545454545455" style="25" customWidth="1"/>
    <col min="7428" max="7428" width="35.5545454545455" style="25" customWidth="1"/>
    <col min="7429" max="7451" width="10" style="25" customWidth="1"/>
    <col min="7452" max="7680" width="9.55454545454545" style="25"/>
    <col min="7681" max="7681" width="41.8909090909091" style="25" customWidth="1"/>
    <col min="7682" max="7682" width="14.8909090909091" style="25" customWidth="1"/>
    <col min="7683" max="7683" width="14.5545454545455" style="25" customWidth="1"/>
    <col min="7684" max="7684" width="35.5545454545455" style="25" customWidth="1"/>
    <col min="7685" max="7707" width="10" style="25" customWidth="1"/>
    <col min="7708" max="7936" width="9.55454545454545" style="25"/>
    <col min="7937" max="7937" width="41.8909090909091" style="25" customWidth="1"/>
    <col min="7938" max="7938" width="14.8909090909091" style="25" customWidth="1"/>
    <col min="7939" max="7939" width="14.5545454545455" style="25" customWidth="1"/>
    <col min="7940" max="7940" width="35.5545454545455" style="25" customWidth="1"/>
    <col min="7941" max="7963" width="10" style="25" customWidth="1"/>
    <col min="7964" max="8192" width="9.55454545454545" style="25"/>
    <col min="8193" max="8193" width="41.8909090909091" style="25" customWidth="1"/>
    <col min="8194" max="8194" width="14.8909090909091" style="25" customWidth="1"/>
    <col min="8195" max="8195" width="14.5545454545455" style="25" customWidth="1"/>
    <col min="8196" max="8196" width="35.5545454545455" style="25" customWidth="1"/>
    <col min="8197" max="8219" width="10" style="25" customWidth="1"/>
    <col min="8220" max="8448" width="9.55454545454545" style="25"/>
    <col min="8449" max="8449" width="41.8909090909091" style="25" customWidth="1"/>
    <col min="8450" max="8450" width="14.8909090909091" style="25" customWidth="1"/>
    <col min="8451" max="8451" width="14.5545454545455" style="25" customWidth="1"/>
    <col min="8452" max="8452" width="35.5545454545455" style="25" customWidth="1"/>
    <col min="8453" max="8475" width="10" style="25" customWidth="1"/>
    <col min="8476" max="8704" width="9.55454545454545" style="25"/>
    <col min="8705" max="8705" width="41.8909090909091" style="25" customWidth="1"/>
    <col min="8706" max="8706" width="14.8909090909091" style="25" customWidth="1"/>
    <col min="8707" max="8707" width="14.5545454545455" style="25" customWidth="1"/>
    <col min="8708" max="8708" width="35.5545454545455" style="25" customWidth="1"/>
    <col min="8709" max="8731" width="10" style="25" customWidth="1"/>
    <col min="8732" max="8960" width="9.55454545454545" style="25"/>
    <col min="8961" max="8961" width="41.8909090909091" style="25" customWidth="1"/>
    <col min="8962" max="8962" width="14.8909090909091" style="25" customWidth="1"/>
    <col min="8963" max="8963" width="14.5545454545455" style="25" customWidth="1"/>
    <col min="8964" max="8964" width="35.5545454545455" style="25" customWidth="1"/>
    <col min="8965" max="8987" width="10" style="25" customWidth="1"/>
    <col min="8988" max="9216" width="9.55454545454545" style="25"/>
    <col min="9217" max="9217" width="41.8909090909091" style="25" customWidth="1"/>
    <col min="9218" max="9218" width="14.8909090909091" style="25" customWidth="1"/>
    <col min="9219" max="9219" width="14.5545454545455" style="25" customWidth="1"/>
    <col min="9220" max="9220" width="35.5545454545455" style="25" customWidth="1"/>
    <col min="9221" max="9243" width="10" style="25" customWidth="1"/>
    <col min="9244" max="9472" width="9.55454545454545" style="25"/>
    <col min="9473" max="9473" width="41.8909090909091" style="25" customWidth="1"/>
    <col min="9474" max="9474" width="14.8909090909091" style="25" customWidth="1"/>
    <col min="9475" max="9475" width="14.5545454545455" style="25" customWidth="1"/>
    <col min="9476" max="9476" width="35.5545454545455" style="25" customWidth="1"/>
    <col min="9477" max="9499" width="10" style="25" customWidth="1"/>
    <col min="9500" max="9728" width="9.55454545454545" style="25"/>
    <col min="9729" max="9729" width="41.8909090909091" style="25" customWidth="1"/>
    <col min="9730" max="9730" width="14.8909090909091" style="25" customWidth="1"/>
    <col min="9731" max="9731" width="14.5545454545455" style="25" customWidth="1"/>
    <col min="9732" max="9732" width="35.5545454545455" style="25" customWidth="1"/>
    <col min="9733" max="9755" width="10" style="25" customWidth="1"/>
    <col min="9756" max="9984" width="9.55454545454545" style="25"/>
    <col min="9985" max="9985" width="41.8909090909091" style="25" customWidth="1"/>
    <col min="9986" max="9986" width="14.8909090909091" style="25" customWidth="1"/>
    <col min="9987" max="9987" width="14.5545454545455" style="25" customWidth="1"/>
    <col min="9988" max="9988" width="35.5545454545455" style="25" customWidth="1"/>
    <col min="9989" max="10011" width="10" style="25" customWidth="1"/>
    <col min="10012" max="10240" width="9.55454545454545" style="25"/>
    <col min="10241" max="10241" width="41.8909090909091" style="25" customWidth="1"/>
    <col min="10242" max="10242" width="14.8909090909091" style="25" customWidth="1"/>
    <col min="10243" max="10243" width="14.5545454545455" style="25" customWidth="1"/>
    <col min="10244" max="10244" width="35.5545454545455" style="25" customWidth="1"/>
    <col min="10245" max="10267" width="10" style="25" customWidth="1"/>
    <col min="10268" max="10496" width="9.55454545454545" style="25"/>
    <col min="10497" max="10497" width="41.8909090909091" style="25" customWidth="1"/>
    <col min="10498" max="10498" width="14.8909090909091" style="25" customWidth="1"/>
    <col min="10499" max="10499" width="14.5545454545455" style="25" customWidth="1"/>
    <col min="10500" max="10500" width="35.5545454545455" style="25" customWidth="1"/>
    <col min="10501" max="10523" width="10" style="25" customWidth="1"/>
    <col min="10524" max="10752" width="9.55454545454545" style="25"/>
    <col min="10753" max="10753" width="41.8909090909091" style="25" customWidth="1"/>
    <col min="10754" max="10754" width="14.8909090909091" style="25" customWidth="1"/>
    <col min="10755" max="10755" width="14.5545454545455" style="25" customWidth="1"/>
    <col min="10756" max="10756" width="35.5545454545455" style="25" customWidth="1"/>
    <col min="10757" max="10779" width="10" style="25" customWidth="1"/>
    <col min="10780" max="11008" width="9.55454545454545" style="25"/>
    <col min="11009" max="11009" width="41.8909090909091" style="25" customWidth="1"/>
    <col min="11010" max="11010" width="14.8909090909091" style="25" customWidth="1"/>
    <col min="11011" max="11011" width="14.5545454545455" style="25" customWidth="1"/>
    <col min="11012" max="11012" width="35.5545454545455" style="25" customWidth="1"/>
    <col min="11013" max="11035" width="10" style="25" customWidth="1"/>
    <col min="11036" max="11264" width="9.55454545454545" style="25"/>
    <col min="11265" max="11265" width="41.8909090909091" style="25" customWidth="1"/>
    <col min="11266" max="11266" width="14.8909090909091" style="25" customWidth="1"/>
    <col min="11267" max="11267" width="14.5545454545455" style="25" customWidth="1"/>
    <col min="11268" max="11268" width="35.5545454545455" style="25" customWidth="1"/>
    <col min="11269" max="11291" width="10" style="25" customWidth="1"/>
    <col min="11292" max="11520" width="9.55454545454545" style="25"/>
    <col min="11521" max="11521" width="41.8909090909091" style="25" customWidth="1"/>
    <col min="11522" max="11522" width="14.8909090909091" style="25" customWidth="1"/>
    <col min="11523" max="11523" width="14.5545454545455" style="25" customWidth="1"/>
    <col min="11524" max="11524" width="35.5545454545455" style="25" customWidth="1"/>
    <col min="11525" max="11547" width="10" style="25" customWidth="1"/>
    <col min="11548" max="11776" width="9.55454545454545" style="25"/>
    <col min="11777" max="11777" width="41.8909090909091" style="25" customWidth="1"/>
    <col min="11778" max="11778" width="14.8909090909091" style="25" customWidth="1"/>
    <col min="11779" max="11779" width="14.5545454545455" style="25" customWidth="1"/>
    <col min="11780" max="11780" width="35.5545454545455" style="25" customWidth="1"/>
    <col min="11781" max="11803" width="10" style="25" customWidth="1"/>
    <col min="11804" max="12032" width="9.55454545454545" style="25"/>
    <col min="12033" max="12033" width="41.8909090909091" style="25" customWidth="1"/>
    <col min="12034" max="12034" width="14.8909090909091" style="25" customWidth="1"/>
    <col min="12035" max="12035" width="14.5545454545455" style="25" customWidth="1"/>
    <col min="12036" max="12036" width="35.5545454545455" style="25" customWidth="1"/>
    <col min="12037" max="12059" width="10" style="25" customWidth="1"/>
    <col min="12060" max="12288" width="9.55454545454545" style="25"/>
    <col min="12289" max="12289" width="41.8909090909091" style="25" customWidth="1"/>
    <col min="12290" max="12290" width="14.8909090909091" style="25" customWidth="1"/>
    <col min="12291" max="12291" width="14.5545454545455" style="25" customWidth="1"/>
    <col min="12292" max="12292" width="35.5545454545455" style="25" customWidth="1"/>
    <col min="12293" max="12315" width="10" style="25" customWidth="1"/>
    <col min="12316" max="12544" width="9.55454545454545" style="25"/>
    <col min="12545" max="12545" width="41.8909090909091" style="25" customWidth="1"/>
    <col min="12546" max="12546" width="14.8909090909091" style="25" customWidth="1"/>
    <col min="12547" max="12547" width="14.5545454545455" style="25" customWidth="1"/>
    <col min="12548" max="12548" width="35.5545454545455" style="25" customWidth="1"/>
    <col min="12549" max="12571" width="10" style="25" customWidth="1"/>
    <col min="12572" max="12800" width="9.55454545454545" style="25"/>
    <col min="12801" max="12801" width="41.8909090909091" style="25" customWidth="1"/>
    <col min="12802" max="12802" width="14.8909090909091" style="25" customWidth="1"/>
    <col min="12803" max="12803" width="14.5545454545455" style="25" customWidth="1"/>
    <col min="12804" max="12804" width="35.5545454545455" style="25" customWidth="1"/>
    <col min="12805" max="12827" width="10" style="25" customWidth="1"/>
    <col min="12828" max="13056" width="9.55454545454545" style="25"/>
    <col min="13057" max="13057" width="41.8909090909091" style="25" customWidth="1"/>
    <col min="13058" max="13058" width="14.8909090909091" style="25" customWidth="1"/>
    <col min="13059" max="13059" width="14.5545454545455" style="25" customWidth="1"/>
    <col min="13060" max="13060" width="35.5545454545455" style="25" customWidth="1"/>
    <col min="13061" max="13083" width="10" style="25" customWidth="1"/>
    <col min="13084" max="13312" width="9.55454545454545" style="25"/>
    <col min="13313" max="13313" width="41.8909090909091" style="25" customWidth="1"/>
    <col min="13314" max="13314" width="14.8909090909091" style="25" customWidth="1"/>
    <col min="13315" max="13315" width="14.5545454545455" style="25" customWidth="1"/>
    <col min="13316" max="13316" width="35.5545454545455" style="25" customWidth="1"/>
    <col min="13317" max="13339" width="10" style="25" customWidth="1"/>
    <col min="13340" max="13568" width="9.55454545454545" style="25"/>
    <col min="13569" max="13569" width="41.8909090909091" style="25" customWidth="1"/>
    <col min="13570" max="13570" width="14.8909090909091" style="25" customWidth="1"/>
    <col min="13571" max="13571" width="14.5545454545455" style="25" customWidth="1"/>
    <col min="13572" max="13572" width="35.5545454545455" style="25" customWidth="1"/>
    <col min="13573" max="13595" width="10" style="25" customWidth="1"/>
    <col min="13596" max="13824" width="9.55454545454545" style="25"/>
    <col min="13825" max="13825" width="41.8909090909091" style="25" customWidth="1"/>
    <col min="13826" max="13826" width="14.8909090909091" style="25" customWidth="1"/>
    <col min="13827" max="13827" width="14.5545454545455" style="25" customWidth="1"/>
    <col min="13828" max="13828" width="35.5545454545455" style="25" customWidth="1"/>
    <col min="13829" max="13851" width="10" style="25" customWidth="1"/>
    <col min="13852" max="14080" width="9.55454545454545" style="25"/>
    <col min="14081" max="14081" width="41.8909090909091" style="25" customWidth="1"/>
    <col min="14082" max="14082" width="14.8909090909091" style="25" customWidth="1"/>
    <col min="14083" max="14083" width="14.5545454545455" style="25" customWidth="1"/>
    <col min="14084" max="14084" width="35.5545454545455" style="25" customWidth="1"/>
    <col min="14085" max="14107" width="10" style="25" customWidth="1"/>
    <col min="14108" max="14336" width="9.55454545454545" style="25"/>
    <col min="14337" max="14337" width="41.8909090909091" style="25" customWidth="1"/>
    <col min="14338" max="14338" width="14.8909090909091" style="25" customWidth="1"/>
    <col min="14339" max="14339" width="14.5545454545455" style="25" customWidth="1"/>
    <col min="14340" max="14340" width="35.5545454545455" style="25" customWidth="1"/>
    <col min="14341" max="14363" width="10" style="25" customWidth="1"/>
    <col min="14364" max="14592" width="9.55454545454545" style="25"/>
    <col min="14593" max="14593" width="41.8909090909091" style="25" customWidth="1"/>
    <col min="14594" max="14594" width="14.8909090909091" style="25" customWidth="1"/>
    <col min="14595" max="14595" width="14.5545454545455" style="25" customWidth="1"/>
    <col min="14596" max="14596" width="35.5545454545455" style="25" customWidth="1"/>
    <col min="14597" max="14619" width="10" style="25" customWidth="1"/>
    <col min="14620" max="14848" width="9.55454545454545" style="25"/>
    <col min="14849" max="14849" width="41.8909090909091" style="25" customWidth="1"/>
    <col min="14850" max="14850" width="14.8909090909091" style="25" customWidth="1"/>
    <col min="14851" max="14851" width="14.5545454545455" style="25" customWidth="1"/>
    <col min="14852" max="14852" width="35.5545454545455" style="25" customWidth="1"/>
    <col min="14853" max="14875" width="10" style="25" customWidth="1"/>
    <col min="14876" max="15104" width="9.55454545454545" style="25"/>
    <col min="15105" max="15105" width="41.8909090909091" style="25" customWidth="1"/>
    <col min="15106" max="15106" width="14.8909090909091" style="25" customWidth="1"/>
    <col min="15107" max="15107" width="14.5545454545455" style="25" customWidth="1"/>
    <col min="15108" max="15108" width="35.5545454545455" style="25" customWidth="1"/>
    <col min="15109" max="15131" width="10" style="25" customWidth="1"/>
    <col min="15132" max="15360" width="9.55454545454545" style="25"/>
    <col min="15361" max="15361" width="41.8909090909091" style="25" customWidth="1"/>
    <col min="15362" max="15362" width="14.8909090909091" style="25" customWidth="1"/>
    <col min="15363" max="15363" width="14.5545454545455" style="25" customWidth="1"/>
    <col min="15364" max="15364" width="35.5545454545455" style="25" customWidth="1"/>
    <col min="15365" max="15387" width="10" style="25" customWidth="1"/>
    <col min="15388" max="15616" width="9.55454545454545" style="25"/>
    <col min="15617" max="15617" width="41.8909090909091" style="25" customWidth="1"/>
    <col min="15618" max="15618" width="14.8909090909091" style="25" customWidth="1"/>
    <col min="15619" max="15619" width="14.5545454545455" style="25" customWidth="1"/>
    <col min="15620" max="15620" width="35.5545454545455" style="25" customWidth="1"/>
    <col min="15621" max="15643" width="10" style="25" customWidth="1"/>
    <col min="15644" max="15872" width="9.55454545454545" style="25"/>
    <col min="15873" max="15873" width="41.8909090909091" style="25" customWidth="1"/>
    <col min="15874" max="15874" width="14.8909090909091" style="25" customWidth="1"/>
    <col min="15875" max="15875" width="14.5545454545455" style="25" customWidth="1"/>
    <col min="15876" max="15876" width="35.5545454545455" style="25" customWidth="1"/>
    <col min="15877" max="15899" width="10" style="25" customWidth="1"/>
    <col min="15900" max="16128" width="9.55454545454545" style="25"/>
    <col min="16129" max="16129" width="41.8909090909091" style="25" customWidth="1"/>
    <col min="16130" max="16130" width="14.8909090909091" style="25" customWidth="1"/>
    <col min="16131" max="16131" width="14.5545454545455" style="25" customWidth="1"/>
    <col min="16132" max="16132" width="35.5545454545455" style="25" customWidth="1"/>
    <col min="16133" max="16155" width="10" style="25" customWidth="1"/>
    <col min="16156" max="16384" width="9.55454545454545" style="25"/>
  </cols>
  <sheetData>
    <row r="1" ht="30" customHeight="1" spans="1:1">
      <c r="A1" s="68"/>
    </row>
    <row r="2" ht="42.6" customHeight="1" spans="1:4">
      <c r="A2" s="27" t="s">
        <v>85</v>
      </c>
      <c r="B2" s="27"/>
      <c r="C2" s="27"/>
      <c r="D2" s="27"/>
    </row>
    <row r="3" ht="30.6" customHeight="1" spans="1:4">
      <c r="A3" s="69"/>
      <c r="B3" s="69"/>
      <c r="C3" s="69"/>
      <c r="D3" s="70" t="s">
        <v>86</v>
      </c>
    </row>
    <row r="4" ht="44.4" customHeight="1" spans="1:4">
      <c r="A4" s="31" t="s">
        <v>87</v>
      </c>
      <c r="B4" s="31" t="s">
        <v>88</v>
      </c>
      <c r="C4" s="31" t="s">
        <v>89</v>
      </c>
      <c r="D4" s="31" t="s">
        <v>90</v>
      </c>
    </row>
    <row r="5" ht="25.5" customHeight="1" spans="1:5">
      <c r="A5" s="30" t="s">
        <v>91</v>
      </c>
      <c r="B5" s="71">
        <f>SUM(B6:B28)</f>
        <v>644330</v>
      </c>
      <c r="C5" s="71">
        <f>SUM(C6:C28)</f>
        <v>599844</v>
      </c>
      <c r="D5" s="34"/>
      <c r="E5" s="25" t="s">
        <v>92</v>
      </c>
    </row>
    <row r="6" ht="25.5" customHeight="1" spans="1:5">
      <c r="A6" s="34" t="s">
        <v>93</v>
      </c>
      <c r="B6" s="71">
        <v>108084</v>
      </c>
      <c r="C6" s="71">
        <v>97217</v>
      </c>
      <c r="D6" s="72" t="s">
        <v>94</v>
      </c>
      <c r="E6" s="25" t="s">
        <v>92</v>
      </c>
    </row>
    <row r="7" ht="25.5" customHeight="1" spans="1:5">
      <c r="A7" s="34" t="s">
        <v>95</v>
      </c>
      <c r="B7" s="71">
        <v>167</v>
      </c>
      <c r="C7" s="71">
        <v>378</v>
      </c>
      <c r="D7" s="72"/>
      <c r="E7" s="25" t="s">
        <v>92</v>
      </c>
    </row>
    <row r="8" ht="25.5" customHeight="1" spans="1:5">
      <c r="A8" s="34" t="s">
        <v>96</v>
      </c>
      <c r="B8" s="71">
        <v>22771</v>
      </c>
      <c r="C8" s="71">
        <v>23484</v>
      </c>
      <c r="D8" s="72" t="s">
        <v>97</v>
      </c>
      <c r="E8" s="25" t="s">
        <v>92</v>
      </c>
    </row>
    <row r="9" ht="25.5" customHeight="1" spans="1:5">
      <c r="A9" s="34" t="s">
        <v>98</v>
      </c>
      <c r="B9" s="71">
        <v>87359</v>
      </c>
      <c r="C9" s="71">
        <v>85195</v>
      </c>
      <c r="D9" s="72"/>
      <c r="E9" s="25" t="s">
        <v>92</v>
      </c>
    </row>
    <row r="10" ht="25.5" customHeight="1" spans="1:5">
      <c r="A10" s="73" t="s">
        <v>99</v>
      </c>
      <c r="B10" s="71">
        <v>5247</v>
      </c>
      <c r="C10" s="71">
        <v>1752</v>
      </c>
      <c r="D10" s="72"/>
      <c r="E10" s="25" t="s">
        <v>92</v>
      </c>
    </row>
    <row r="11" ht="25.5" customHeight="1" spans="1:5">
      <c r="A11" s="34" t="s">
        <v>100</v>
      </c>
      <c r="B11" s="71">
        <v>5148</v>
      </c>
      <c r="C11" s="71">
        <v>5575</v>
      </c>
      <c r="D11" s="72"/>
      <c r="E11" s="25" t="s">
        <v>92</v>
      </c>
    </row>
    <row r="12" ht="25.5" customHeight="1" spans="1:5">
      <c r="A12" s="73" t="s">
        <v>101</v>
      </c>
      <c r="B12" s="71">
        <v>143658</v>
      </c>
      <c r="C12" s="71">
        <f>113830+11319</f>
        <v>125149</v>
      </c>
      <c r="D12" s="72" t="s">
        <v>102</v>
      </c>
      <c r="E12" s="25" t="s">
        <v>92</v>
      </c>
    </row>
    <row r="13" ht="25.5" customHeight="1" spans="1:5">
      <c r="A13" s="34" t="s">
        <v>103</v>
      </c>
      <c r="B13" s="71">
        <v>45908</v>
      </c>
      <c r="C13" s="71">
        <v>43242</v>
      </c>
      <c r="D13" s="72"/>
      <c r="E13" s="25" t="s">
        <v>92</v>
      </c>
    </row>
    <row r="14" ht="25.5" customHeight="1" spans="1:5">
      <c r="A14" s="34" t="s">
        <v>104</v>
      </c>
      <c r="B14" s="71"/>
      <c r="C14" s="71"/>
      <c r="D14" s="73"/>
      <c r="E14" s="25" t="s">
        <v>92</v>
      </c>
    </row>
    <row r="15" ht="25.5" customHeight="1" spans="1:5">
      <c r="A15" s="34" t="s">
        <v>105</v>
      </c>
      <c r="B15" s="71">
        <v>30496</v>
      </c>
      <c r="C15" s="71">
        <v>108437</v>
      </c>
      <c r="D15" s="72" t="s">
        <v>106</v>
      </c>
      <c r="E15" s="25" t="s">
        <v>92</v>
      </c>
    </row>
    <row r="16" ht="25.5" customHeight="1" spans="1:5">
      <c r="A16" s="34" t="s">
        <v>107</v>
      </c>
      <c r="B16" s="71">
        <v>43728</v>
      </c>
      <c r="C16" s="71">
        <v>39067</v>
      </c>
      <c r="D16" s="72" t="s">
        <v>108</v>
      </c>
      <c r="E16" s="25" t="s">
        <v>92</v>
      </c>
    </row>
    <row r="17" ht="25.5" customHeight="1" spans="1:5">
      <c r="A17" s="34" t="s">
        <v>109</v>
      </c>
      <c r="B17" s="71">
        <v>13494</v>
      </c>
      <c r="C17" s="71">
        <v>14034</v>
      </c>
      <c r="D17" s="72"/>
      <c r="E17" s="25" t="s">
        <v>92</v>
      </c>
    </row>
    <row r="18" ht="25.5" customHeight="1" spans="1:5">
      <c r="A18" s="34" t="s">
        <v>110</v>
      </c>
      <c r="B18" s="71">
        <v>12965</v>
      </c>
      <c r="C18" s="71">
        <v>5505</v>
      </c>
      <c r="D18" s="73"/>
      <c r="E18" s="25" t="s">
        <v>92</v>
      </c>
    </row>
    <row r="19" ht="25.5" customHeight="1" spans="1:5">
      <c r="A19" s="34" t="s">
        <v>111</v>
      </c>
      <c r="B19" s="71">
        <v>674</v>
      </c>
      <c r="C19" s="71">
        <v>792</v>
      </c>
      <c r="D19" s="73"/>
      <c r="E19" s="25" t="s">
        <v>92</v>
      </c>
    </row>
    <row r="20" ht="25.5" customHeight="1" spans="1:5">
      <c r="A20" s="34" t="s">
        <v>112</v>
      </c>
      <c r="B20" s="71">
        <v>2510</v>
      </c>
      <c r="C20" s="71">
        <v>1538</v>
      </c>
      <c r="D20" s="73"/>
      <c r="E20" s="25" t="s">
        <v>92</v>
      </c>
    </row>
    <row r="21" ht="25.5" customHeight="1" spans="1:5">
      <c r="A21" s="74" t="s">
        <v>113</v>
      </c>
      <c r="B21" s="71">
        <v>880</v>
      </c>
      <c r="C21" s="71">
        <v>890</v>
      </c>
      <c r="D21" s="73"/>
      <c r="E21" s="25" t="s">
        <v>92</v>
      </c>
    </row>
    <row r="22" ht="25.5" customHeight="1" spans="1:5">
      <c r="A22" s="74" t="s">
        <v>114</v>
      </c>
      <c r="B22" s="71">
        <v>4941</v>
      </c>
      <c r="C22" s="71">
        <v>4680</v>
      </c>
      <c r="D22" s="73"/>
      <c r="E22" s="25" t="s">
        <v>92</v>
      </c>
    </row>
    <row r="23" ht="25.5" customHeight="1" spans="1:5">
      <c r="A23" s="74" t="s">
        <v>115</v>
      </c>
      <c r="B23" s="71">
        <v>19633</v>
      </c>
      <c r="C23" s="71">
        <v>19551</v>
      </c>
      <c r="D23" s="72"/>
      <c r="E23" s="25" t="s">
        <v>92</v>
      </c>
    </row>
    <row r="24" ht="25.5" customHeight="1" spans="1:5">
      <c r="A24" s="75" t="s">
        <v>116</v>
      </c>
      <c r="B24" s="71">
        <v>1674</v>
      </c>
      <c r="C24" s="71">
        <v>1674</v>
      </c>
      <c r="D24" s="73"/>
      <c r="E24" s="25" t="s">
        <v>92</v>
      </c>
    </row>
    <row r="25" ht="25.5" customHeight="1" spans="1:5">
      <c r="A25" s="73" t="s">
        <v>117</v>
      </c>
      <c r="B25" s="71">
        <v>3074</v>
      </c>
      <c r="C25" s="71">
        <v>4067</v>
      </c>
      <c r="D25" s="73"/>
      <c r="E25" s="25" t="s">
        <v>92</v>
      </c>
    </row>
    <row r="26" ht="25.5" customHeight="1" spans="1:5">
      <c r="A26" s="37" t="s">
        <v>118</v>
      </c>
      <c r="B26" s="71">
        <v>72363</v>
      </c>
      <c r="C26" s="71"/>
      <c r="D26" s="39"/>
      <c r="E26" s="25" t="s">
        <v>92</v>
      </c>
    </row>
    <row r="27" ht="25.5" customHeight="1" spans="1:4">
      <c r="A27" s="37" t="s">
        <v>119</v>
      </c>
      <c r="B27" s="71">
        <v>19501</v>
      </c>
      <c r="C27" s="71">
        <f>17538+50</f>
        <v>17588</v>
      </c>
      <c r="D27" s="39" t="s">
        <v>120</v>
      </c>
    </row>
    <row r="28" ht="25.5" customHeight="1" spans="1:4">
      <c r="A28" s="76" t="s">
        <v>121</v>
      </c>
      <c r="B28" s="71">
        <v>55</v>
      </c>
      <c r="C28" s="71">
        <v>29</v>
      </c>
      <c r="D28" s="39" t="s">
        <v>120</v>
      </c>
    </row>
  </sheetData>
  <mergeCells count="1">
    <mergeCell ref="A2:D2"/>
  </mergeCells>
  <printOptions horizontalCentered="1"/>
  <pageMargins left="0.47244094488189" right="0.354330708661417" top="1.14173228346457" bottom="0.393700787401575" header="0.748031496062992" footer="0.511811023622047"/>
  <pageSetup paperSize="9" orientation="portrait" horizontalDpi="400" verticalDpi="4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Zeros="0" topLeftCell="A2" workbookViewId="0">
      <selection activeCell="H18" sqref="H18"/>
    </sheetView>
  </sheetViews>
  <sheetFormatPr defaultColWidth="10" defaultRowHeight="15.5" outlineLevelCol="3"/>
  <cols>
    <col min="1" max="1" width="41.2181818181818" style="60" customWidth="1"/>
    <col min="2" max="2" width="13.7818181818182" style="61" customWidth="1"/>
    <col min="3" max="3" width="12.6636363636364" style="61" customWidth="1"/>
    <col min="4" max="4" width="12.1090909090909" style="15" customWidth="1"/>
    <col min="5" max="16384" width="10" style="15"/>
  </cols>
  <sheetData>
    <row r="1" ht="34.05" customHeight="1" spans="1:4">
      <c r="A1" s="62" t="s">
        <v>122</v>
      </c>
      <c r="B1" s="62"/>
      <c r="C1" s="62"/>
      <c r="D1" s="62"/>
    </row>
    <row r="2" ht="22.5" customHeight="1" spans="1:4">
      <c r="A2" s="17"/>
      <c r="C2" s="18" t="s">
        <v>86</v>
      </c>
      <c r="D2" s="18"/>
    </row>
    <row r="3" ht="45" customHeight="1" spans="1:4">
      <c r="A3" s="19" t="s">
        <v>87</v>
      </c>
      <c r="B3" s="19" t="s">
        <v>88</v>
      </c>
      <c r="C3" s="20" t="s">
        <v>89</v>
      </c>
      <c r="D3" s="20" t="s">
        <v>123</v>
      </c>
    </row>
    <row r="4" ht="28.05" customHeight="1" spans="1:4">
      <c r="A4" s="63" t="s">
        <v>124</v>
      </c>
      <c r="B4" s="64">
        <f>SUM(B5:B6,B10:B11,B15,B17)</f>
        <v>762806</v>
      </c>
      <c r="C4" s="64">
        <f>SUM(C5:C6,C10:C11,C15,C17)</f>
        <v>707225</v>
      </c>
      <c r="D4" s="64">
        <f>SUM(D5:D6,D10:D11,D15,D17)</f>
        <v>-55581</v>
      </c>
    </row>
    <row r="5" ht="21.9" customHeight="1" spans="1:4">
      <c r="A5" s="65" t="s">
        <v>125</v>
      </c>
      <c r="B5" s="9">
        <v>392200</v>
      </c>
      <c r="C5" s="9">
        <v>485000</v>
      </c>
      <c r="D5" s="9">
        <f>C5-B5</f>
        <v>92800</v>
      </c>
    </row>
    <row r="6" ht="18" customHeight="1" spans="1:4">
      <c r="A6" s="65" t="s">
        <v>126</v>
      </c>
      <c r="B6" s="9">
        <f>SUM(B7,B8,B9)</f>
        <v>132552</v>
      </c>
      <c r="C6" s="9">
        <f>SUM(C7,C8,C9)</f>
        <v>143646</v>
      </c>
      <c r="D6" s="9">
        <f>SUM(D7,D8,D9)</f>
        <v>11094</v>
      </c>
    </row>
    <row r="7" ht="18" customHeight="1" spans="1:4">
      <c r="A7" s="66" t="s">
        <v>127</v>
      </c>
      <c r="B7" s="9">
        <v>27014</v>
      </c>
      <c r="C7" s="9">
        <v>27014</v>
      </c>
      <c r="D7" s="9">
        <f>C7-B7</f>
        <v>0</v>
      </c>
    </row>
    <row r="8" ht="18" customHeight="1" spans="1:4">
      <c r="A8" s="66" t="s">
        <v>128</v>
      </c>
      <c r="B8" s="9">
        <v>103385</v>
      </c>
      <c r="C8" s="9">
        <v>114479</v>
      </c>
      <c r="D8" s="9">
        <f t="shared" ref="D8:D10" si="0">C8-B8</f>
        <v>11094</v>
      </c>
    </row>
    <row r="9" ht="18" customHeight="1" spans="1:4">
      <c r="A9" s="66" t="s">
        <v>129</v>
      </c>
      <c r="B9" s="9">
        <v>2153</v>
      </c>
      <c r="C9" s="9">
        <v>2153</v>
      </c>
      <c r="D9" s="9">
        <f t="shared" si="0"/>
        <v>0</v>
      </c>
    </row>
    <row r="10" ht="18" customHeight="1" spans="1:4">
      <c r="A10" s="65" t="s">
        <v>130</v>
      </c>
      <c r="B10" s="9">
        <v>54000</v>
      </c>
      <c r="C10" s="9">
        <v>50653</v>
      </c>
      <c r="D10" s="9">
        <f t="shared" si="0"/>
        <v>-3347</v>
      </c>
    </row>
    <row r="11" ht="18" customHeight="1" spans="1:4">
      <c r="A11" s="65" t="s">
        <v>131</v>
      </c>
      <c r="B11" s="9">
        <f>B12</f>
        <v>176714</v>
      </c>
      <c r="C11" s="9">
        <f t="shared" ref="C11:D11" si="1">C12</f>
        <v>278</v>
      </c>
      <c r="D11" s="9">
        <f t="shared" si="1"/>
        <v>-176436</v>
      </c>
    </row>
    <row r="12" ht="18" customHeight="1" spans="1:4">
      <c r="A12" s="66" t="s">
        <v>132</v>
      </c>
      <c r="B12" s="9">
        <f>SUM(B13:B14)</f>
        <v>176714</v>
      </c>
      <c r="C12" s="9">
        <f t="shared" ref="C12:D12" si="2">SUM(C13:C14)</f>
        <v>278</v>
      </c>
      <c r="D12" s="9">
        <f t="shared" si="2"/>
        <v>-176436</v>
      </c>
    </row>
    <row r="13" ht="18" customHeight="1" spans="1:4">
      <c r="A13" s="67" t="s">
        <v>133</v>
      </c>
      <c r="B13" s="64">
        <v>176436</v>
      </c>
      <c r="C13" s="64"/>
      <c r="D13" s="64">
        <f t="shared" ref="D13:D14" si="3">C13-B13</f>
        <v>-176436</v>
      </c>
    </row>
    <row r="14" ht="18" customHeight="1" spans="1:4">
      <c r="A14" s="67" t="s">
        <v>134</v>
      </c>
      <c r="B14" s="9">
        <v>278</v>
      </c>
      <c r="C14" s="9">
        <v>278</v>
      </c>
      <c r="D14" s="64">
        <f t="shared" si="3"/>
        <v>0</v>
      </c>
    </row>
    <row r="15" ht="18" customHeight="1" spans="1:4">
      <c r="A15" s="65" t="s">
        <v>135</v>
      </c>
      <c r="B15" s="9">
        <f>B16</f>
        <v>7340</v>
      </c>
      <c r="C15" s="9">
        <f t="shared" ref="C15:D15" si="4">C16</f>
        <v>27648</v>
      </c>
      <c r="D15" s="9">
        <f t="shared" si="4"/>
        <v>20308</v>
      </c>
    </row>
    <row r="16" ht="18" customHeight="1" spans="1:4">
      <c r="A16" s="66" t="s">
        <v>136</v>
      </c>
      <c r="B16" s="9">
        <v>7340</v>
      </c>
      <c r="C16" s="9">
        <v>27648</v>
      </c>
      <c r="D16" s="9">
        <f t="shared" ref="D16:D17" si="5">C16-B16</f>
        <v>20308</v>
      </c>
    </row>
    <row r="17" ht="18" customHeight="1" spans="1:4">
      <c r="A17" s="65" t="s">
        <v>137</v>
      </c>
      <c r="B17" s="9"/>
      <c r="C17" s="9"/>
      <c r="D17" s="9">
        <f t="shared" si="5"/>
        <v>0</v>
      </c>
    </row>
    <row r="18" ht="18" customHeight="1" spans="1:4">
      <c r="A18" s="63" t="s">
        <v>138</v>
      </c>
      <c r="B18" s="64">
        <f t="shared" ref="B18:D18" si="6">SUM(B19:B23)</f>
        <v>762806</v>
      </c>
      <c r="C18" s="64">
        <f t="shared" si="6"/>
        <v>707225</v>
      </c>
      <c r="D18" s="64">
        <f t="shared" si="6"/>
        <v>-55581</v>
      </c>
    </row>
    <row r="19" ht="18" customHeight="1" spans="1:4">
      <c r="A19" s="65" t="s">
        <v>139</v>
      </c>
      <c r="B19" s="64">
        <v>644330</v>
      </c>
      <c r="C19" s="64">
        <v>599844</v>
      </c>
      <c r="D19" s="64">
        <f t="shared" ref="D19:D22" si="7">C19-B19</f>
        <v>-44486</v>
      </c>
    </row>
    <row r="20" ht="18" customHeight="1" spans="1:4">
      <c r="A20" s="65" t="s">
        <v>140</v>
      </c>
      <c r="B20" s="9">
        <v>106242</v>
      </c>
      <c r="C20" s="9">
        <v>95147</v>
      </c>
      <c r="D20" s="64">
        <f t="shared" si="7"/>
        <v>-11095</v>
      </c>
    </row>
    <row r="21" ht="18" customHeight="1" spans="1:4">
      <c r="A21" s="65" t="s">
        <v>141</v>
      </c>
      <c r="B21" s="9"/>
      <c r="C21" s="9"/>
      <c r="D21" s="64">
        <f t="shared" si="7"/>
        <v>0</v>
      </c>
    </row>
    <row r="22" ht="18" customHeight="1" spans="1:4">
      <c r="A22" s="65" t="s">
        <v>142</v>
      </c>
      <c r="B22" s="9"/>
      <c r="C22" s="9"/>
      <c r="D22" s="64">
        <f t="shared" si="7"/>
        <v>0</v>
      </c>
    </row>
    <row r="23" ht="18" customHeight="1" spans="1:4">
      <c r="A23" s="65" t="s">
        <v>143</v>
      </c>
      <c r="B23" s="9">
        <f>B24</f>
        <v>12234</v>
      </c>
      <c r="C23" s="9">
        <f t="shared" ref="C23:D23" si="8">C24</f>
        <v>12234</v>
      </c>
      <c r="D23" s="9">
        <f t="shared" si="8"/>
        <v>0</v>
      </c>
    </row>
    <row r="24" ht="18" customHeight="1" spans="1:4">
      <c r="A24" s="66" t="s">
        <v>144</v>
      </c>
      <c r="B24" s="9">
        <v>12234</v>
      </c>
      <c r="C24" s="9">
        <v>12234</v>
      </c>
      <c r="D24" s="9">
        <f>C24-B24</f>
        <v>0</v>
      </c>
    </row>
  </sheetData>
  <mergeCells count="2">
    <mergeCell ref="A1:D1"/>
    <mergeCell ref="C2:D2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showZeros="0" workbookViewId="0">
      <selection activeCell="G15" sqref="G15"/>
    </sheetView>
  </sheetViews>
  <sheetFormatPr defaultColWidth="9.78181818181818" defaultRowHeight="14.5"/>
  <cols>
    <col min="1" max="1" width="41.6636363636364" style="40" customWidth="1"/>
    <col min="2" max="2" width="8.66363636363636" style="40" customWidth="1"/>
    <col min="3" max="3" width="10.1090909090909" style="40" customWidth="1"/>
    <col min="4" max="4" width="9" style="40" customWidth="1"/>
    <col min="5" max="5" width="9.10909090909091" style="40" customWidth="1"/>
    <col min="6" max="6" width="9" style="40" customWidth="1"/>
    <col min="7" max="7" width="9.55454545454545" style="40" customWidth="1"/>
    <col min="8" max="8" width="8.33636363636364" style="40" hidden="1" customWidth="1"/>
    <col min="9" max="9" width="8.55454545454545" style="40" hidden="1" customWidth="1"/>
    <col min="10" max="10" width="8.10909090909091" style="40" hidden="1" customWidth="1"/>
    <col min="11" max="11" width="7.78181818181818" style="40" hidden="1" customWidth="1"/>
    <col min="12" max="12" width="8.33636363636364" style="40" hidden="1" customWidth="1"/>
    <col min="13" max="13" width="35.4454545454545" style="40" customWidth="1"/>
    <col min="14" max="14" width="6.66363636363636" style="40" customWidth="1"/>
    <col min="15" max="15" width="13.7818181818182" style="40" customWidth="1"/>
    <col min="16" max="16" width="6.66363636363636" style="40" customWidth="1"/>
    <col min="17" max="17" width="10" style="40" hidden="1" customWidth="1"/>
    <col min="18" max="18" width="9.10909090909091" style="40" hidden="1" customWidth="1"/>
    <col min="19" max="19" width="8.21818181818182" style="40" hidden="1" customWidth="1"/>
    <col min="20" max="20" width="39.6636363636364" style="40" customWidth="1"/>
    <col min="21" max="16384" width="9.78181818181818" style="40"/>
  </cols>
  <sheetData>
    <row r="1" ht="44.4" customHeight="1" spans="1:13">
      <c r="A1" s="41" t="s">
        <v>145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8.75" customHeight="1" spans="1:13">
      <c r="A2" s="42" t="s">
        <v>146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>
      <c r="A3" s="43" t="s">
        <v>147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56" t="s">
        <v>2</v>
      </c>
    </row>
    <row r="4" ht="47.4" customHeight="1" spans="1:13">
      <c r="A4" s="44" t="s">
        <v>148</v>
      </c>
      <c r="B4" s="45" t="s">
        <v>149</v>
      </c>
      <c r="C4" s="45" t="s">
        <v>150</v>
      </c>
      <c r="D4" s="46" t="s">
        <v>151</v>
      </c>
      <c r="E4" s="52"/>
      <c r="F4" s="52"/>
      <c r="G4" s="45" t="s">
        <v>152</v>
      </c>
      <c r="H4" s="46" t="s">
        <v>153</v>
      </c>
      <c r="I4" s="55"/>
      <c r="J4" s="46" t="s">
        <v>154</v>
      </c>
      <c r="K4" s="52"/>
      <c r="L4" s="55"/>
      <c r="M4" s="44" t="s">
        <v>90</v>
      </c>
    </row>
    <row r="5" ht="51" customHeight="1" spans="1:13">
      <c r="A5" s="44"/>
      <c r="B5" s="47"/>
      <c r="C5" s="47"/>
      <c r="D5" s="48" t="s">
        <v>29</v>
      </c>
      <c r="E5" s="48" t="s">
        <v>155</v>
      </c>
      <c r="F5" s="48" t="s">
        <v>31</v>
      </c>
      <c r="G5" s="47"/>
      <c r="H5" s="47"/>
      <c r="I5" s="47"/>
      <c r="J5" s="48"/>
      <c r="K5" s="48"/>
      <c r="L5" s="47"/>
      <c r="M5" s="57"/>
    </row>
    <row r="6" ht="31.2" customHeight="1" spans="1:13">
      <c r="A6" s="49" t="s">
        <v>156</v>
      </c>
      <c r="B6" s="50">
        <f>SUM(B7:B11)</f>
        <v>238683</v>
      </c>
      <c r="C6" s="50">
        <f t="shared" ref="C6:F6" si="0">SUM(C7:C11)</f>
        <v>394340</v>
      </c>
      <c r="D6" s="50">
        <f t="shared" si="0"/>
        <v>241600</v>
      </c>
      <c r="E6" s="50">
        <f t="shared" si="0"/>
        <v>141387</v>
      </c>
      <c r="F6" s="50">
        <f t="shared" si="0"/>
        <v>100213</v>
      </c>
      <c r="G6" s="53">
        <f t="shared" ref="G6:G11" si="1">D6/B6*100-100</f>
        <v>1.2221230669968</v>
      </c>
      <c r="H6" s="54">
        <f>SUM(H7:H11)</f>
        <v>0</v>
      </c>
      <c r="I6" s="54"/>
      <c r="J6" s="53"/>
      <c r="K6" s="53"/>
      <c r="L6" s="53"/>
      <c r="M6" s="58"/>
    </row>
    <row r="7" ht="26.4" customHeight="1" spans="1:15">
      <c r="A7" s="51" t="s">
        <v>157</v>
      </c>
      <c r="B7" s="50">
        <v>181250</v>
      </c>
      <c r="C7" s="50">
        <v>341000</v>
      </c>
      <c r="D7" s="50">
        <f>SUM(E7:F7)</f>
        <v>192500</v>
      </c>
      <c r="E7" s="50">
        <v>105181</v>
      </c>
      <c r="F7" s="50">
        <v>87319</v>
      </c>
      <c r="G7" s="53">
        <f t="shared" si="1"/>
        <v>6.20689655172413</v>
      </c>
      <c r="H7" s="54"/>
      <c r="I7" s="54"/>
      <c r="J7" s="53"/>
      <c r="K7" s="53"/>
      <c r="L7" s="53"/>
      <c r="M7" s="59" t="s">
        <v>158</v>
      </c>
      <c r="O7" s="40">
        <f>D7-C7</f>
        <v>-148500</v>
      </c>
    </row>
    <row r="8" ht="22.2" customHeight="1" spans="1:15">
      <c r="A8" s="51" t="s">
        <v>159</v>
      </c>
      <c r="B8" s="50">
        <v>12358</v>
      </c>
      <c r="C8" s="50">
        <v>7200</v>
      </c>
      <c r="D8" s="50">
        <f>SUM(E8:F8)</f>
        <v>2151</v>
      </c>
      <c r="E8" s="50">
        <v>1929</v>
      </c>
      <c r="F8" s="50">
        <v>222</v>
      </c>
      <c r="G8" s="53">
        <f t="shared" si="1"/>
        <v>-82.5942709176242</v>
      </c>
      <c r="H8" s="54"/>
      <c r="I8" s="54"/>
      <c r="J8" s="53"/>
      <c r="K8" s="53"/>
      <c r="L8" s="53"/>
      <c r="M8" s="58"/>
      <c r="O8" s="40">
        <f t="shared" ref="O8:O11" si="2">D8-C8</f>
        <v>-5049</v>
      </c>
    </row>
    <row r="9" ht="22.2" customHeight="1" spans="1:15">
      <c r="A9" s="51" t="s">
        <v>160</v>
      </c>
      <c r="B9" s="50">
        <v>1134</v>
      </c>
      <c r="C9" s="50">
        <v>1000</v>
      </c>
      <c r="D9" s="50">
        <f>SUM(E9:F9)</f>
        <v>1809</v>
      </c>
      <c r="E9" s="50">
        <v>1809</v>
      </c>
      <c r="F9" s="50"/>
      <c r="G9" s="53">
        <f t="shared" si="1"/>
        <v>59.5238095238095</v>
      </c>
      <c r="H9" s="54"/>
      <c r="I9" s="54"/>
      <c r="J9" s="53"/>
      <c r="K9" s="53"/>
      <c r="L9" s="53"/>
      <c r="M9" s="58"/>
      <c r="O9" s="40">
        <f t="shared" si="2"/>
        <v>809</v>
      </c>
    </row>
    <row r="10" ht="22.2" customHeight="1" spans="1:15">
      <c r="A10" s="51" t="s">
        <v>161</v>
      </c>
      <c r="B10" s="50">
        <v>150</v>
      </c>
      <c r="C10" s="50">
        <v>40</v>
      </c>
      <c r="D10" s="50">
        <f>SUM(E10:F10)</f>
        <v>40</v>
      </c>
      <c r="E10" s="50">
        <v>36</v>
      </c>
      <c r="F10" s="50">
        <v>4</v>
      </c>
      <c r="G10" s="53">
        <f t="shared" si="1"/>
        <v>-73.3333333333333</v>
      </c>
      <c r="H10" s="54"/>
      <c r="I10" s="54"/>
      <c r="J10" s="53"/>
      <c r="K10" s="53"/>
      <c r="L10" s="53"/>
      <c r="M10" s="58"/>
      <c r="O10" s="40">
        <f t="shared" si="2"/>
        <v>0</v>
      </c>
    </row>
    <row r="11" ht="22.2" customHeight="1" spans="1:15">
      <c r="A11" s="51" t="s">
        <v>162</v>
      </c>
      <c r="B11" s="50">
        <v>43791</v>
      </c>
      <c r="C11" s="50">
        <v>45100</v>
      </c>
      <c r="D11" s="50">
        <f>SUM(E11:F11)</f>
        <v>45100</v>
      </c>
      <c r="E11" s="50">
        <v>32432</v>
      </c>
      <c r="F11" s="50">
        <v>12668</v>
      </c>
      <c r="G11" s="53">
        <f t="shared" si="1"/>
        <v>2.98919869379553</v>
      </c>
      <c r="H11" s="54"/>
      <c r="I11" s="54"/>
      <c r="J11" s="53"/>
      <c r="K11" s="53"/>
      <c r="L11" s="53"/>
      <c r="M11" s="58"/>
      <c r="O11" s="40">
        <f t="shared" si="2"/>
        <v>0</v>
      </c>
    </row>
  </sheetData>
  <mergeCells count="10">
    <mergeCell ref="A1:M1"/>
    <mergeCell ref="A2:M2"/>
    <mergeCell ref="D4:F4"/>
    <mergeCell ref="H4:I4"/>
    <mergeCell ref="J4:L4"/>
    <mergeCell ref="A4:A5"/>
    <mergeCell ref="B4:B5"/>
    <mergeCell ref="C4:C5"/>
    <mergeCell ref="G4:G5"/>
    <mergeCell ref="M4:M5"/>
  </mergeCells>
  <printOptions horizontalCentered="1"/>
  <pageMargins left="0.15748031496063" right="0.196850393700787" top="0.590551181102362" bottom="0.669291338582677" header="0.354330708661417" footer="0.511811023622047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topLeftCell="A16" workbookViewId="0">
      <selection activeCell="H9" sqref="H9"/>
    </sheetView>
  </sheetViews>
  <sheetFormatPr defaultColWidth="9.55454545454545" defaultRowHeight="16" outlineLevelCol="3"/>
  <cols>
    <col min="1" max="1" width="37.1090909090909" style="25" customWidth="1"/>
    <col min="2" max="2" width="16" style="25" customWidth="1"/>
    <col min="3" max="3" width="13.8909090909091" style="25" customWidth="1"/>
    <col min="4" max="4" width="29.1090909090909" style="25" customWidth="1"/>
    <col min="5" max="28" width="10" style="25" customWidth="1"/>
    <col min="29" max="252" width="9.55454545454545" style="25"/>
    <col min="253" max="253" width="37.1090909090909" style="25" customWidth="1"/>
    <col min="254" max="254" width="16" style="25" customWidth="1"/>
    <col min="255" max="255" width="13.8909090909091" style="25" customWidth="1"/>
    <col min="256" max="256" width="13.4454545454545" style="25" customWidth="1"/>
    <col min="257" max="257" width="12.2181818181818" style="25" customWidth="1"/>
    <col min="258" max="258" width="15.4454545454545" style="25" customWidth="1"/>
    <col min="259" max="259" width="13" style="25" customWidth="1"/>
    <col min="260" max="260" width="25.2181818181818" style="25" customWidth="1"/>
    <col min="261" max="284" width="10" style="25" customWidth="1"/>
    <col min="285" max="508" width="9.55454545454545" style="25"/>
    <col min="509" max="509" width="37.1090909090909" style="25" customWidth="1"/>
    <col min="510" max="510" width="16" style="25" customWidth="1"/>
    <col min="511" max="511" width="13.8909090909091" style="25" customWidth="1"/>
    <col min="512" max="512" width="13.4454545454545" style="25" customWidth="1"/>
    <col min="513" max="513" width="12.2181818181818" style="25" customWidth="1"/>
    <col min="514" max="514" width="15.4454545454545" style="25" customWidth="1"/>
    <col min="515" max="515" width="13" style="25" customWidth="1"/>
    <col min="516" max="516" width="25.2181818181818" style="25" customWidth="1"/>
    <col min="517" max="540" width="10" style="25" customWidth="1"/>
    <col min="541" max="764" width="9.55454545454545" style="25"/>
    <col min="765" max="765" width="37.1090909090909" style="25" customWidth="1"/>
    <col min="766" max="766" width="16" style="25" customWidth="1"/>
    <col min="767" max="767" width="13.8909090909091" style="25" customWidth="1"/>
    <col min="768" max="768" width="13.4454545454545" style="25" customWidth="1"/>
    <col min="769" max="769" width="12.2181818181818" style="25" customWidth="1"/>
    <col min="770" max="770" width="15.4454545454545" style="25" customWidth="1"/>
    <col min="771" max="771" width="13" style="25" customWidth="1"/>
    <col min="772" max="772" width="25.2181818181818" style="25" customWidth="1"/>
    <col min="773" max="796" width="10" style="25" customWidth="1"/>
    <col min="797" max="1020" width="9.55454545454545" style="25"/>
    <col min="1021" max="1021" width="37.1090909090909" style="25" customWidth="1"/>
    <col min="1022" max="1022" width="16" style="25" customWidth="1"/>
    <col min="1023" max="1023" width="13.8909090909091" style="25" customWidth="1"/>
    <col min="1024" max="1024" width="13.4454545454545" style="25" customWidth="1"/>
    <col min="1025" max="1025" width="12.2181818181818" style="25" customWidth="1"/>
    <col min="1026" max="1026" width="15.4454545454545" style="25" customWidth="1"/>
    <col min="1027" max="1027" width="13" style="25" customWidth="1"/>
    <col min="1028" max="1028" width="25.2181818181818" style="25" customWidth="1"/>
    <col min="1029" max="1052" width="10" style="25" customWidth="1"/>
    <col min="1053" max="1276" width="9.55454545454545" style="25"/>
    <col min="1277" max="1277" width="37.1090909090909" style="25" customWidth="1"/>
    <col min="1278" max="1278" width="16" style="25" customWidth="1"/>
    <col min="1279" max="1279" width="13.8909090909091" style="25" customWidth="1"/>
    <col min="1280" max="1280" width="13.4454545454545" style="25" customWidth="1"/>
    <col min="1281" max="1281" width="12.2181818181818" style="25" customWidth="1"/>
    <col min="1282" max="1282" width="15.4454545454545" style="25" customWidth="1"/>
    <col min="1283" max="1283" width="13" style="25" customWidth="1"/>
    <col min="1284" max="1284" width="25.2181818181818" style="25" customWidth="1"/>
    <col min="1285" max="1308" width="10" style="25" customWidth="1"/>
    <col min="1309" max="1532" width="9.55454545454545" style="25"/>
    <col min="1533" max="1533" width="37.1090909090909" style="25" customWidth="1"/>
    <col min="1534" max="1534" width="16" style="25" customWidth="1"/>
    <col min="1535" max="1535" width="13.8909090909091" style="25" customWidth="1"/>
    <col min="1536" max="1536" width="13.4454545454545" style="25" customWidth="1"/>
    <col min="1537" max="1537" width="12.2181818181818" style="25" customWidth="1"/>
    <col min="1538" max="1538" width="15.4454545454545" style="25" customWidth="1"/>
    <col min="1539" max="1539" width="13" style="25" customWidth="1"/>
    <col min="1540" max="1540" width="25.2181818181818" style="25" customWidth="1"/>
    <col min="1541" max="1564" width="10" style="25" customWidth="1"/>
    <col min="1565" max="1788" width="9.55454545454545" style="25"/>
    <col min="1789" max="1789" width="37.1090909090909" style="25" customWidth="1"/>
    <col min="1790" max="1790" width="16" style="25" customWidth="1"/>
    <col min="1791" max="1791" width="13.8909090909091" style="25" customWidth="1"/>
    <col min="1792" max="1792" width="13.4454545454545" style="25" customWidth="1"/>
    <col min="1793" max="1793" width="12.2181818181818" style="25" customWidth="1"/>
    <col min="1794" max="1794" width="15.4454545454545" style="25" customWidth="1"/>
    <col min="1795" max="1795" width="13" style="25" customWidth="1"/>
    <col min="1796" max="1796" width="25.2181818181818" style="25" customWidth="1"/>
    <col min="1797" max="1820" width="10" style="25" customWidth="1"/>
    <col min="1821" max="2044" width="9.55454545454545" style="25"/>
    <col min="2045" max="2045" width="37.1090909090909" style="25" customWidth="1"/>
    <col min="2046" max="2046" width="16" style="25" customWidth="1"/>
    <col min="2047" max="2047" width="13.8909090909091" style="25" customWidth="1"/>
    <col min="2048" max="2048" width="13.4454545454545" style="25" customWidth="1"/>
    <col min="2049" max="2049" width="12.2181818181818" style="25" customWidth="1"/>
    <col min="2050" max="2050" width="15.4454545454545" style="25" customWidth="1"/>
    <col min="2051" max="2051" width="13" style="25" customWidth="1"/>
    <col min="2052" max="2052" width="25.2181818181818" style="25" customWidth="1"/>
    <col min="2053" max="2076" width="10" style="25" customWidth="1"/>
    <col min="2077" max="2300" width="9.55454545454545" style="25"/>
    <col min="2301" max="2301" width="37.1090909090909" style="25" customWidth="1"/>
    <col min="2302" max="2302" width="16" style="25" customWidth="1"/>
    <col min="2303" max="2303" width="13.8909090909091" style="25" customWidth="1"/>
    <col min="2304" max="2304" width="13.4454545454545" style="25" customWidth="1"/>
    <col min="2305" max="2305" width="12.2181818181818" style="25" customWidth="1"/>
    <col min="2306" max="2306" width="15.4454545454545" style="25" customWidth="1"/>
    <col min="2307" max="2307" width="13" style="25" customWidth="1"/>
    <col min="2308" max="2308" width="25.2181818181818" style="25" customWidth="1"/>
    <col min="2309" max="2332" width="10" style="25" customWidth="1"/>
    <col min="2333" max="2556" width="9.55454545454545" style="25"/>
    <col min="2557" max="2557" width="37.1090909090909" style="25" customWidth="1"/>
    <col min="2558" max="2558" width="16" style="25" customWidth="1"/>
    <col min="2559" max="2559" width="13.8909090909091" style="25" customWidth="1"/>
    <col min="2560" max="2560" width="13.4454545454545" style="25" customWidth="1"/>
    <col min="2561" max="2561" width="12.2181818181818" style="25" customWidth="1"/>
    <col min="2562" max="2562" width="15.4454545454545" style="25" customWidth="1"/>
    <col min="2563" max="2563" width="13" style="25" customWidth="1"/>
    <col min="2564" max="2564" width="25.2181818181818" style="25" customWidth="1"/>
    <col min="2565" max="2588" width="10" style="25" customWidth="1"/>
    <col min="2589" max="2812" width="9.55454545454545" style="25"/>
    <col min="2813" max="2813" width="37.1090909090909" style="25" customWidth="1"/>
    <col min="2814" max="2814" width="16" style="25" customWidth="1"/>
    <col min="2815" max="2815" width="13.8909090909091" style="25" customWidth="1"/>
    <col min="2816" max="2816" width="13.4454545454545" style="25" customWidth="1"/>
    <col min="2817" max="2817" width="12.2181818181818" style="25" customWidth="1"/>
    <col min="2818" max="2818" width="15.4454545454545" style="25" customWidth="1"/>
    <col min="2819" max="2819" width="13" style="25" customWidth="1"/>
    <col min="2820" max="2820" width="25.2181818181818" style="25" customWidth="1"/>
    <col min="2821" max="2844" width="10" style="25" customWidth="1"/>
    <col min="2845" max="3068" width="9.55454545454545" style="25"/>
    <col min="3069" max="3069" width="37.1090909090909" style="25" customWidth="1"/>
    <col min="3070" max="3070" width="16" style="25" customWidth="1"/>
    <col min="3071" max="3071" width="13.8909090909091" style="25" customWidth="1"/>
    <col min="3072" max="3072" width="13.4454545454545" style="25" customWidth="1"/>
    <col min="3073" max="3073" width="12.2181818181818" style="25" customWidth="1"/>
    <col min="3074" max="3074" width="15.4454545454545" style="25" customWidth="1"/>
    <col min="3075" max="3075" width="13" style="25" customWidth="1"/>
    <col min="3076" max="3076" width="25.2181818181818" style="25" customWidth="1"/>
    <col min="3077" max="3100" width="10" style="25" customWidth="1"/>
    <col min="3101" max="3324" width="9.55454545454545" style="25"/>
    <col min="3325" max="3325" width="37.1090909090909" style="25" customWidth="1"/>
    <col min="3326" max="3326" width="16" style="25" customWidth="1"/>
    <col min="3327" max="3327" width="13.8909090909091" style="25" customWidth="1"/>
    <col min="3328" max="3328" width="13.4454545454545" style="25" customWidth="1"/>
    <col min="3329" max="3329" width="12.2181818181818" style="25" customWidth="1"/>
    <col min="3330" max="3330" width="15.4454545454545" style="25" customWidth="1"/>
    <col min="3331" max="3331" width="13" style="25" customWidth="1"/>
    <col min="3332" max="3332" width="25.2181818181818" style="25" customWidth="1"/>
    <col min="3333" max="3356" width="10" style="25" customWidth="1"/>
    <col min="3357" max="3580" width="9.55454545454545" style="25"/>
    <col min="3581" max="3581" width="37.1090909090909" style="25" customWidth="1"/>
    <col min="3582" max="3582" width="16" style="25" customWidth="1"/>
    <col min="3583" max="3583" width="13.8909090909091" style="25" customWidth="1"/>
    <col min="3584" max="3584" width="13.4454545454545" style="25" customWidth="1"/>
    <col min="3585" max="3585" width="12.2181818181818" style="25" customWidth="1"/>
    <col min="3586" max="3586" width="15.4454545454545" style="25" customWidth="1"/>
    <col min="3587" max="3587" width="13" style="25" customWidth="1"/>
    <col min="3588" max="3588" width="25.2181818181818" style="25" customWidth="1"/>
    <col min="3589" max="3612" width="10" style="25" customWidth="1"/>
    <col min="3613" max="3836" width="9.55454545454545" style="25"/>
    <col min="3837" max="3837" width="37.1090909090909" style="25" customWidth="1"/>
    <col min="3838" max="3838" width="16" style="25" customWidth="1"/>
    <col min="3839" max="3839" width="13.8909090909091" style="25" customWidth="1"/>
    <col min="3840" max="3840" width="13.4454545454545" style="25" customWidth="1"/>
    <col min="3841" max="3841" width="12.2181818181818" style="25" customWidth="1"/>
    <col min="3842" max="3842" width="15.4454545454545" style="25" customWidth="1"/>
    <col min="3843" max="3843" width="13" style="25" customWidth="1"/>
    <col min="3844" max="3844" width="25.2181818181818" style="25" customWidth="1"/>
    <col min="3845" max="3868" width="10" style="25" customWidth="1"/>
    <col min="3869" max="4092" width="9.55454545454545" style="25"/>
    <col min="4093" max="4093" width="37.1090909090909" style="25" customWidth="1"/>
    <col min="4094" max="4094" width="16" style="25" customWidth="1"/>
    <col min="4095" max="4095" width="13.8909090909091" style="25" customWidth="1"/>
    <col min="4096" max="4096" width="13.4454545454545" style="25" customWidth="1"/>
    <col min="4097" max="4097" width="12.2181818181818" style="25" customWidth="1"/>
    <col min="4098" max="4098" width="15.4454545454545" style="25" customWidth="1"/>
    <col min="4099" max="4099" width="13" style="25" customWidth="1"/>
    <col min="4100" max="4100" width="25.2181818181818" style="25" customWidth="1"/>
    <col min="4101" max="4124" width="10" style="25" customWidth="1"/>
    <col min="4125" max="4348" width="9.55454545454545" style="25"/>
    <col min="4349" max="4349" width="37.1090909090909" style="25" customWidth="1"/>
    <col min="4350" max="4350" width="16" style="25" customWidth="1"/>
    <col min="4351" max="4351" width="13.8909090909091" style="25" customWidth="1"/>
    <col min="4352" max="4352" width="13.4454545454545" style="25" customWidth="1"/>
    <col min="4353" max="4353" width="12.2181818181818" style="25" customWidth="1"/>
    <col min="4354" max="4354" width="15.4454545454545" style="25" customWidth="1"/>
    <col min="4355" max="4355" width="13" style="25" customWidth="1"/>
    <col min="4356" max="4356" width="25.2181818181818" style="25" customWidth="1"/>
    <col min="4357" max="4380" width="10" style="25" customWidth="1"/>
    <col min="4381" max="4604" width="9.55454545454545" style="25"/>
    <col min="4605" max="4605" width="37.1090909090909" style="25" customWidth="1"/>
    <col min="4606" max="4606" width="16" style="25" customWidth="1"/>
    <col min="4607" max="4607" width="13.8909090909091" style="25" customWidth="1"/>
    <col min="4608" max="4608" width="13.4454545454545" style="25" customWidth="1"/>
    <col min="4609" max="4609" width="12.2181818181818" style="25" customWidth="1"/>
    <col min="4610" max="4610" width="15.4454545454545" style="25" customWidth="1"/>
    <col min="4611" max="4611" width="13" style="25" customWidth="1"/>
    <col min="4612" max="4612" width="25.2181818181818" style="25" customWidth="1"/>
    <col min="4613" max="4636" width="10" style="25" customWidth="1"/>
    <col min="4637" max="4860" width="9.55454545454545" style="25"/>
    <col min="4861" max="4861" width="37.1090909090909" style="25" customWidth="1"/>
    <col min="4862" max="4862" width="16" style="25" customWidth="1"/>
    <col min="4863" max="4863" width="13.8909090909091" style="25" customWidth="1"/>
    <col min="4864" max="4864" width="13.4454545454545" style="25" customWidth="1"/>
    <col min="4865" max="4865" width="12.2181818181818" style="25" customWidth="1"/>
    <col min="4866" max="4866" width="15.4454545454545" style="25" customWidth="1"/>
    <col min="4867" max="4867" width="13" style="25" customWidth="1"/>
    <col min="4868" max="4868" width="25.2181818181818" style="25" customWidth="1"/>
    <col min="4869" max="4892" width="10" style="25" customWidth="1"/>
    <col min="4893" max="5116" width="9.55454545454545" style="25"/>
    <col min="5117" max="5117" width="37.1090909090909" style="25" customWidth="1"/>
    <col min="5118" max="5118" width="16" style="25" customWidth="1"/>
    <col min="5119" max="5119" width="13.8909090909091" style="25" customWidth="1"/>
    <col min="5120" max="5120" width="13.4454545454545" style="25" customWidth="1"/>
    <col min="5121" max="5121" width="12.2181818181818" style="25" customWidth="1"/>
    <col min="5122" max="5122" width="15.4454545454545" style="25" customWidth="1"/>
    <col min="5123" max="5123" width="13" style="25" customWidth="1"/>
    <col min="5124" max="5124" width="25.2181818181818" style="25" customWidth="1"/>
    <col min="5125" max="5148" width="10" style="25" customWidth="1"/>
    <col min="5149" max="5372" width="9.55454545454545" style="25"/>
    <col min="5373" max="5373" width="37.1090909090909" style="25" customWidth="1"/>
    <col min="5374" max="5374" width="16" style="25" customWidth="1"/>
    <col min="5375" max="5375" width="13.8909090909091" style="25" customWidth="1"/>
    <col min="5376" max="5376" width="13.4454545454545" style="25" customWidth="1"/>
    <col min="5377" max="5377" width="12.2181818181818" style="25" customWidth="1"/>
    <col min="5378" max="5378" width="15.4454545454545" style="25" customWidth="1"/>
    <col min="5379" max="5379" width="13" style="25" customWidth="1"/>
    <col min="5380" max="5380" width="25.2181818181818" style="25" customWidth="1"/>
    <col min="5381" max="5404" width="10" style="25" customWidth="1"/>
    <col min="5405" max="5628" width="9.55454545454545" style="25"/>
    <col min="5629" max="5629" width="37.1090909090909" style="25" customWidth="1"/>
    <col min="5630" max="5630" width="16" style="25" customWidth="1"/>
    <col min="5631" max="5631" width="13.8909090909091" style="25" customWidth="1"/>
    <col min="5632" max="5632" width="13.4454545454545" style="25" customWidth="1"/>
    <col min="5633" max="5633" width="12.2181818181818" style="25" customWidth="1"/>
    <col min="5634" max="5634" width="15.4454545454545" style="25" customWidth="1"/>
    <col min="5635" max="5635" width="13" style="25" customWidth="1"/>
    <col min="5636" max="5636" width="25.2181818181818" style="25" customWidth="1"/>
    <col min="5637" max="5660" width="10" style="25" customWidth="1"/>
    <col min="5661" max="5884" width="9.55454545454545" style="25"/>
    <col min="5885" max="5885" width="37.1090909090909" style="25" customWidth="1"/>
    <col min="5886" max="5886" width="16" style="25" customWidth="1"/>
    <col min="5887" max="5887" width="13.8909090909091" style="25" customWidth="1"/>
    <col min="5888" max="5888" width="13.4454545454545" style="25" customWidth="1"/>
    <col min="5889" max="5889" width="12.2181818181818" style="25" customWidth="1"/>
    <col min="5890" max="5890" width="15.4454545454545" style="25" customWidth="1"/>
    <col min="5891" max="5891" width="13" style="25" customWidth="1"/>
    <col min="5892" max="5892" width="25.2181818181818" style="25" customWidth="1"/>
    <col min="5893" max="5916" width="10" style="25" customWidth="1"/>
    <col min="5917" max="6140" width="9.55454545454545" style="25"/>
    <col min="6141" max="6141" width="37.1090909090909" style="25" customWidth="1"/>
    <col min="6142" max="6142" width="16" style="25" customWidth="1"/>
    <col min="6143" max="6143" width="13.8909090909091" style="25" customWidth="1"/>
    <col min="6144" max="6144" width="13.4454545454545" style="25" customWidth="1"/>
    <col min="6145" max="6145" width="12.2181818181818" style="25" customWidth="1"/>
    <col min="6146" max="6146" width="15.4454545454545" style="25" customWidth="1"/>
    <col min="6147" max="6147" width="13" style="25" customWidth="1"/>
    <col min="6148" max="6148" width="25.2181818181818" style="25" customWidth="1"/>
    <col min="6149" max="6172" width="10" style="25" customWidth="1"/>
    <col min="6173" max="6396" width="9.55454545454545" style="25"/>
    <col min="6397" max="6397" width="37.1090909090909" style="25" customWidth="1"/>
    <col min="6398" max="6398" width="16" style="25" customWidth="1"/>
    <col min="6399" max="6399" width="13.8909090909091" style="25" customWidth="1"/>
    <col min="6400" max="6400" width="13.4454545454545" style="25" customWidth="1"/>
    <col min="6401" max="6401" width="12.2181818181818" style="25" customWidth="1"/>
    <col min="6402" max="6402" width="15.4454545454545" style="25" customWidth="1"/>
    <col min="6403" max="6403" width="13" style="25" customWidth="1"/>
    <col min="6404" max="6404" width="25.2181818181818" style="25" customWidth="1"/>
    <col min="6405" max="6428" width="10" style="25" customWidth="1"/>
    <col min="6429" max="6652" width="9.55454545454545" style="25"/>
    <col min="6653" max="6653" width="37.1090909090909" style="25" customWidth="1"/>
    <col min="6654" max="6654" width="16" style="25" customWidth="1"/>
    <col min="6655" max="6655" width="13.8909090909091" style="25" customWidth="1"/>
    <col min="6656" max="6656" width="13.4454545454545" style="25" customWidth="1"/>
    <col min="6657" max="6657" width="12.2181818181818" style="25" customWidth="1"/>
    <col min="6658" max="6658" width="15.4454545454545" style="25" customWidth="1"/>
    <col min="6659" max="6659" width="13" style="25" customWidth="1"/>
    <col min="6660" max="6660" width="25.2181818181818" style="25" customWidth="1"/>
    <col min="6661" max="6684" width="10" style="25" customWidth="1"/>
    <col min="6685" max="6908" width="9.55454545454545" style="25"/>
    <col min="6909" max="6909" width="37.1090909090909" style="25" customWidth="1"/>
    <col min="6910" max="6910" width="16" style="25" customWidth="1"/>
    <col min="6911" max="6911" width="13.8909090909091" style="25" customWidth="1"/>
    <col min="6912" max="6912" width="13.4454545454545" style="25" customWidth="1"/>
    <col min="6913" max="6913" width="12.2181818181818" style="25" customWidth="1"/>
    <col min="6914" max="6914" width="15.4454545454545" style="25" customWidth="1"/>
    <col min="6915" max="6915" width="13" style="25" customWidth="1"/>
    <col min="6916" max="6916" width="25.2181818181818" style="25" customWidth="1"/>
    <col min="6917" max="6940" width="10" style="25" customWidth="1"/>
    <col min="6941" max="7164" width="9.55454545454545" style="25"/>
    <col min="7165" max="7165" width="37.1090909090909" style="25" customWidth="1"/>
    <col min="7166" max="7166" width="16" style="25" customWidth="1"/>
    <col min="7167" max="7167" width="13.8909090909091" style="25" customWidth="1"/>
    <col min="7168" max="7168" width="13.4454545454545" style="25" customWidth="1"/>
    <col min="7169" max="7169" width="12.2181818181818" style="25" customWidth="1"/>
    <col min="7170" max="7170" width="15.4454545454545" style="25" customWidth="1"/>
    <col min="7171" max="7171" width="13" style="25" customWidth="1"/>
    <col min="7172" max="7172" width="25.2181818181818" style="25" customWidth="1"/>
    <col min="7173" max="7196" width="10" style="25" customWidth="1"/>
    <col min="7197" max="7420" width="9.55454545454545" style="25"/>
    <col min="7421" max="7421" width="37.1090909090909" style="25" customWidth="1"/>
    <col min="7422" max="7422" width="16" style="25" customWidth="1"/>
    <col min="7423" max="7423" width="13.8909090909091" style="25" customWidth="1"/>
    <col min="7424" max="7424" width="13.4454545454545" style="25" customWidth="1"/>
    <col min="7425" max="7425" width="12.2181818181818" style="25" customWidth="1"/>
    <col min="7426" max="7426" width="15.4454545454545" style="25" customWidth="1"/>
    <col min="7427" max="7427" width="13" style="25" customWidth="1"/>
    <col min="7428" max="7428" width="25.2181818181818" style="25" customWidth="1"/>
    <col min="7429" max="7452" width="10" style="25" customWidth="1"/>
    <col min="7453" max="7676" width="9.55454545454545" style="25"/>
    <col min="7677" max="7677" width="37.1090909090909" style="25" customWidth="1"/>
    <col min="7678" max="7678" width="16" style="25" customWidth="1"/>
    <col min="7679" max="7679" width="13.8909090909091" style="25" customWidth="1"/>
    <col min="7680" max="7680" width="13.4454545454545" style="25" customWidth="1"/>
    <col min="7681" max="7681" width="12.2181818181818" style="25" customWidth="1"/>
    <col min="7682" max="7682" width="15.4454545454545" style="25" customWidth="1"/>
    <col min="7683" max="7683" width="13" style="25" customWidth="1"/>
    <col min="7684" max="7684" width="25.2181818181818" style="25" customWidth="1"/>
    <col min="7685" max="7708" width="10" style="25" customWidth="1"/>
    <col min="7709" max="7932" width="9.55454545454545" style="25"/>
    <col min="7933" max="7933" width="37.1090909090909" style="25" customWidth="1"/>
    <col min="7934" max="7934" width="16" style="25" customWidth="1"/>
    <col min="7935" max="7935" width="13.8909090909091" style="25" customWidth="1"/>
    <col min="7936" max="7936" width="13.4454545454545" style="25" customWidth="1"/>
    <col min="7937" max="7937" width="12.2181818181818" style="25" customWidth="1"/>
    <col min="7938" max="7938" width="15.4454545454545" style="25" customWidth="1"/>
    <col min="7939" max="7939" width="13" style="25" customWidth="1"/>
    <col min="7940" max="7940" width="25.2181818181818" style="25" customWidth="1"/>
    <col min="7941" max="7964" width="10" style="25" customWidth="1"/>
    <col min="7965" max="8188" width="9.55454545454545" style="25"/>
    <col min="8189" max="8189" width="37.1090909090909" style="25" customWidth="1"/>
    <col min="8190" max="8190" width="16" style="25" customWidth="1"/>
    <col min="8191" max="8191" width="13.8909090909091" style="25" customWidth="1"/>
    <col min="8192" max="8192" width="13.4454545454545" style="25" customWidth="1"/>
    <col min="8193" max="8193" width="12.2181818181818" style="25" customWidth="1"/>
    <col min="8194" max="8194" width="15.4454545454545" style="25" customWidth="1"/>
    <col min="8195" max="8195" width="13" style="25" customWidth="1"/>
    <col min="8196" max="8196" width="25.2181818181818" style="25" customWidth="1"/>
    <col min="8197" max="8220" width="10" style="25" customWidth="1"/>
    <col min="8221" max="8444" width="9.55454545454545" style="25"/>
    <col min="8445" max="8445" width="37.1090909090909" style="25" customWidth="1"/>
    <col min="8446" max="8446" width="16" style="25" customWidth="1"/>
    <col min="8447" max="8447" width="13.8909090909091" style="25" customWidth="1"/>
    <col min="8448" max="8448" width="13.4454545454545" style="25" customWidth="1"/>
    <col min="8449" max="8449" width="12.2181818181818" style="25" customWidth="1"/>
    <col min="8450" max="8450" width="15.4454545454545" style="25" customWidth="1"/>
    <col min="8451" max="8451" width="13" style="25" customWidth="1"/>
    <col min="8452" max="8452" width="25.2181818181818" style="25" customWidth="1"/>
    <col min="8453" max="8476" width="10" style="25" customWidth="1"/>
    <col min="8477" max="8700" width="9.55454545454545" style="25"/>
    <col min="8701" max="8701" width="37.1090909090909" style="25" customWidth="1"/>
    <col min="8702" max="8702" width="16" style="25" customWidth="1"/>
    <col min="8703" max="8703" width="13.8909090909091" style="25" customWidth="1"/>
    <col min="8704" max="8704" width="13.4454545454545" style="25" customWidth="1"/>
    <col min="8705" max="8705" width="12.2181818181818" style="25" customWidth="1"/>
    <col min="8706" max="8706" width="15.4454545454545" style="25" customWidth="1"/>
    <col min="8707" max="8707" width="13" style="25" customWidth="1"/>
    <col min="8708" max="8708" width="25.2181818181818" style="25" customWidth="1"/>
    <col min="8709" max="8732" width="10" style="25" customWidth="1"/>
    <col min="8733" max="8956" width="9.55454545454545" style="25"/>
    <col min="8957" max="8957" width="37.1090909090909" style="25" customWidth="1"/>
    <col min="8958" max="8958" width="16" style="25" customWidth="1"/>
    <col min="8959" max="8959" width="13.8909090909091" style="25" customWidth="1"/>
    <col min="8960" max="8960" width="13.4454545454545" style="25" customWidth="1"/>
    <col min="8961" max="8961" width="12.2181818181818" style="25" customWidth="1"/>
    <col min="8962" max="8962" width="15.4454545454545" style="25" customWidth="1"/>
    <col min="8963" max="8963" width="13" style="25" customWidth="1"/>
    <col min="8964" max="8964" width="25.2181818181818" style="25" customWidth="1"/>
    <col min="8965" max="8988" width="10" style="25" customWidth="1"/>
    <col min="8989" max="9212" width="9.55454545454545" style="25"/>
    <col min="9213" max="9213" width="37.1090909090909" style="25" customWidth="1"/>
    <col min="9214" max="9214" width="16" style="25" customWidth="1"/>
    <col min="9215" max="9215" width="13.8909090909091" style="25" customWidth="1"/>
    <col min="9216" max="9216" width="13.4454545454545" style="25" customWidth="1"/>
    <col min="9217" max="9217" width="12.2181818181818" style="25" customWidth="1"/>
    <col min="9218" max="9218" width="15.4454545454545" style="25" customWidth="1"/>
    <col min="9219" max="9219" width="13" style="25" customWidth="1"/>
    <col min="9220" max="9220" width="25.2181818181818" style="25" customWidth="1"/>
    <col min="9221" max="9244" width="10" style="25" customWidth="1"/>
    <col min="9245" max="9468" width="9.55454545454545" style="25"/>
    <col min="9469" max="9469" width="37.1090909090909" style="25" customWidth="1"/>
    <col min="9470" max="9470" width="16" style="25" customWidth="1"/>
    <col min="9471" max="9471" width="13.8909090909091" style="25" customWidth="1"/>
    <col min="9472" max="9472" width="13.4454545454545" style="25" customWidth="1"/>
    <col min="9473" max="9473" width="12.2181818181818" style="25" customWidth="1"/>
    <col min="9474" max="9474" width="15.4454545454545" style="25" customWidth="1"/>
    <col min="9475" max="9475" width="13" style="25" customWidth="1"/>
    <col min="9476" max="9476" width="25.2181818181818" style="25" customWidth="1"/>
    <col min="9477" max="9500" width="10" style="25" customWidth="1"/>
    <col min="9501" max="9724" width="9.55454545454545" style="25"/>
    <col min="9725" max="9725" width="37.1090909090909" style="25" customWidth="1"/>
    <col min="9726" max="9726" width="16" style="25" customWidth="1"/>
    <col min="9727" max="9727" width="13.8909090909091" style="25" customWidth="1"/>
    <col min="9728" max="9728" width="13.4454545454545" style="25" customWidth="1"/>
    <col min="9729" max="9729" width="12.2181818181818" style="25" customWidth="1"/>
    <col min="9730" max="9730" width="15.4454545454545" style="25" customWidth="1"/>
    <col min="9731" max="9731" width="13" style="25" customWidth="1"/>
    <col min="9732" max="9732" width="25.2181818181818" style="25" customWidth="1"/>
    <col min="9733" max="9756" width="10" style="25" customWidth="1"/>
    <col min="9757" max="9980" width="9.55454545454545" style="25"/>
    <col min="9981" max="9981" width="37.1090909090909" style="25" customWidth="1"/>
    <col min="9982" max="9982" width="16" style="25" customWidth="1"/>
    <col min="9983" max="9983" width="13.8909090909091" style="25" customWidth="1"/>
    <col min="9984" max="9984" width="13.4454545454545" style="25" customWidth="1"/>
    <col min="9985" max="9985" width="12.2181818181818" style="25" customWidth="1"/>
    <col min="9986" max="9986" width="15.4454545454545" style="25" customWidth="1"/>
    <col min="9987" max="9987" width="13" style="25" customWidth="1"/>
    <col min="9988" max="9988" width="25.2181818181818" style="25" customWidth="1"/>
    <col min="9989" max="10012" width="10" style="25" customWidth="1"/>
    <col min="10013" max="10236" width="9.55454545454545" style="25"/>
    <col min="10237" max="10237" width="37.1090909090909" style="25" customWidth="1"/>
    <col min="10238" max="10238" width="16" style="25" customWidth="1"/>
    <col min="10239" max="10239" width="13.8909090909091" style="25" customWidth="1"/>
    <col min="10240" max="10240" width="13.4454545454545" style="25" customWidth="1"/>
    <col min="10241" max="10241" width="12.2181818181818" style="25" customWidth="1"/>
    <col min="10242" max="10242" width="15.4454545454545" style="25" customWidth="1"/>
    <col min="10243" max="10243" width="13" style="25" customWidth="1"/>
    <col min="10244" max="10244" width="25.2181818181818" style="25" customWidth="1"/>
    <col min="10245" max="10268" width="10" style="25" customWidth="1"/>
    <col min="10269" max="10492" width="9.55454545454545" style="25"/>
    <col min="10493" max="10493" width="37.1090909090909" style="25" customWidth="1"/>
    <col min="10494" max="10494" width="16" style="25" customWidth="1"/>
    <col min="10495" max="10495" width="13.8909090909091" style="25" customWidth="1"/>
    <col min="10496" max="10496" width="13.4454545454545" style="25" customWidth="1"/>
    <col min="10497" max="10497" width="12.2181818181818" style="25" customWidth="1"/>
    <col min="10498" max="10498" width="15.4454545454545" style="25" customWidth="1"/>
    <col min="10499" max="10499" width="13" style="25" customWidth="1"/>
    <col min="10500" max="10500" width="25.2181818181818" style="25" customWidth="1"/>
    <col min="10501" max="10524" width="10" style="25" customWidth="1"/>
    <col min="10525" max="10748" width="9.55454545454545" style="25"/>
    <col min="10749" max="10749" width="37.1090909090909" style="25" customWidth="1"/>
    <col min="10750" max="10750" width="16" style="25" customWidth="1"/>
    <col min="10751" max="10751" width="13.8909090909091" style="25" customWidth="1"/>
    <col min="10752" max="10752" width="13.4454545454545" style="25" customWidth="1"/>
    <col min="10753" max="10753" width="12.2181818181818" style="25" customWidth="1"/>
    <col min="10754" max="10754" width="15.4454545454545" style="25" customWidth="1"/>
    <col min="10755" max="10755" width="13" style="25" customWidth="1"/>
    <col min="10756" max="10756" width="25.2181818181818" style="25" customWidth="1"/>
    <col min="10757" max="10780" width="10" style="25" customWidth="1"/>
    <col min="10781" max="11004" width="9.55454545454545" style="25"/>
    <col min="11005" max="11005" width="37.1090909090909" style="25" customWidth="1"/>
    <col min="11006" max="11006" width="16" style="25" customWidth="1"/>
    <col min="11007" max="11007" width="13.8909090909091" style="25" customWidth="1"/>
    <col min="11008" max="11008" width="13.4454545454545" style="25" customWidth="1"/>
    <col min="11009" max="11009" width="12.2181818181818" style="25" customWidth="1"/>
    <col min="11010" max="11010" width="15.4454545454545" style="25" customWidth="1"/>
    <col min="11011" max="11011" width="13" style="25" customWidth="1"/>
    <col min="11012" max="11012" width="25.2181818181818" style="25" customWidth="1"/>
    <col min="11013" max="11036" width="10" style="25" customWidth="1"/>
    <col min="11037" max="11260" width="9.55454545454545" style="25"/>
    <col min="11261" max="11261" width="37.1090909090909" style="25" customWidth="1"/>
    <col min="11262" max="11262" width="16" style="25" customWidth="1"/>
    <col min="11263" max="11263" width="13.8909090909091" style="25" customWidth="1"/>
    <col min="11264" max="11264" width="13.4454545454545" style="25" customWidth="1"/>
    <col min="11265" max="11265" width="12.2181818181818" style="25" customWidth="1"/>
    <col min="11266" max="11266" width="15.4454545454545" style="25" customWidth="1"/>
    <col min="11267" max="11267" width="13" style="25" customWidth="1"/>
    <col min="11268" max="11268" width="25.2181818181818" style="25" customWidth="1"/>
    <col min="11269" max="11292" width="10" style="25" customWidth="1"/>
    <col min="11293" max="11516" width="9.55454545454545" style="25"/>
    <col min="11517" max="11517" width="37.1090909090909" style="25" customWidth="1"/>
    <col min="11518" max="11518" width="16" style="25" customWidth="1"/>
    <col min="11519" max="11519" width="13.8909090909091" style="25" customWidth="1"/>
    <col min="11520" max="11520" width="13.4454545454545" style="25" customWidth="1"/>
    <col min="11521" max="11521" width="12.2181818181818" style="25" customWidth="1"/>
    <col min="11522" max="11522" width="15.4454545454545" style="25" customWidth="1"/>
    <col min="11523" max="11523" width="13" style="25" customWidth="1"/>
    <col min="11524" max="11524" width="25.2181818181818" style="25" customWidth="1"/>
    <col min="11525" max="11548" width="10" style="25" customWidth="1"/>
    <col min="11549" max="11772" width="9.55454545454545" style="25"/>
    <col min="11773" max="11773" width="37.1090909090909" style="25" customWidth="1"/>
    <col min="11774" max="11774" width="16" style="25" customWidth="1"/>
    <col min="11775" max="11775" width="13.8909090909091" style="25" customWidth="1"/>
    <col min="11776" max="11776" width="13.4454545454545" style="25" customWidth="1"/>
    <col min="11777" max="11777" width="12.2181818181818" style="25" customWidth="1"/>
    <col min="11778" max="11778" width="15.4454545454545" style="25" customWidth="1"/>
    <col min="11779" max="11779" width="13" style="25" customWidth="1"/>
    <col min="11780" max="11780" width="25.2181818181818" style="25" customWidth="1"/>
    <col min="11781" max="11804" width="10" style="25" customWidth="1"/>
    <col min="11805" max="12028" width="9.55454545454545" style="25"/>
    <col min="12029" max="12029" width="37.1090909090909" style="25" customWidth="1"/>
    <col min="12030" max="12030" width="16" style="25" customWidth="1"/>
    <col min="12031" max="12031" width="13.8909090909091" style="25" customWidth="1"/>
    <col min="12032" max="12032" width="13.4454545454545" style="25" customWidth="1"/>
    <col min="12033" max="12033" width="12.2181818181818" style="25" customWidth="1"/>
    <col min="12034" max="12034" width="15.4454545454545" style="25" customWidth="1"/>
    <col min="12035" max="12035" width="13" style="25" customWidth="1"/>
    <col min="12036" max="12036" width="25.2181818181818" style="25" customWidth="1"/>
    <col min="12037" max="12060" width="10" style="25" customWidth="1"/>
    <col min="12061" max="12284" width="9.55454545454545" style="25"/>
    <col min="12285" max="12285" width="37.1090909090909" style="25" customWidth="1"/>
    <col min="12286" max="12286" width="16" style="25" customWidth="1"/>
    <col min="12287" max="12287" width="13.8909090909091" style="25" customWidth="1"/>
    <col min="12288" max="12288" width="13.4454545454545" style="25" customWidth="1"/>
    <col min="12289" max="12289" width="12.2181818181818" style="25" customWidth="1"/>
    <col min="12290" max="12290" width="15.4454545454545" style="25" customWidth="1"/>
    <col min="12291" max="12291" width="13" style="25" customWidth="1"/>
    <col min="12292" max="12292" width="25.2181818181818" style="25" customWidth="1"/>
    <col min="12293" max="12316" width="10" style="25" customWidth="1"/>
    <col min="12317" max="12540" width="9.55454545454545" style="25"/>
    <col min="12541" max="12541" width="37.1090909090909" style="25" customWidth="1"/>
    <col min="12542" max="12542" width="16" style="25" customWidth="1"/>
    <col min="12543" max="12543" width="13.8909090909091" style="25" customWidth="1"/>
    <col min="12544" max="12544" width="13.4454545454545" style="25" customWidth="1"/>
    <col min="12545" max="12545" width="12.2181818181818" style="25" customWidth="1"/>
    <col min="12546" max="12546" width="15.4454545454545" style="25" customWidth="1"/>
    <col min="12547" max="12547" width="13" style="25" customWidth="1"/>
    <col min="12548" max="12548" width="25.2181818181818" style="25" customWidth="1"/>
    <col min="12549" max="12572" width="10" style="25" customWidth="1"/>
    <col min="12573" max="12796" width="9.55454545454545" style="25"/>
    <col min="12797" max="12797" width="37.1090909090909" style="25" customWidth="1"/>
    <col min="12798" max="12798" width="16" style="25" customWidth="1"/>
    <col min="12799" max="12799" width="13.8909090909091" style="25" customWidth="1"/>
    <col min="12800" max="12800" width="13.4454545454545" style="25" customWidth="1"/>
    <col min="12801" max="12801" width="12.2181818181818" style="25" customWidth="1"/>
    <col min="12802" max="12802" width="15.4454545454545" style="25" customWidth="1"/>
    <col min="12803" max="12803" width="13" style="25" customWidth="1"/>
    <col min="12804" max="12804" width="25.2181818181818" style="25" customWidth="1"/>
    <col min="12805" max="12828" width="10" style="25" customWidth="1"/>
    <col min="12829" max="13052" width="9.55454545454545" style="25"/>
    <col min="13053" max="13053" width="37.1090909090909" style="25" customWidth="1"/>
    <col min="13054" max="13054" width="16" style="25" customWidth="1"/>
    <col min="13055" max="13055" width="13.8909090909091" style="25" customWidth="1"/>
    <col min="13056" max="13056" width="13.4454545454545" style="25" customWidth="1"/>
    <col min="13057" max="13057" width="12.2181818181818" style="25" customWidth="1"/>
    <col min="13058" max="13058" width="15.4454545454545" style="25" customWidth="1"/>
    <col min="13059" max="13059" width="13" style="25" customWidth="1"/>
    <col min="13060" max="13060" width="25.2181818181818" style="25" customWidth="1"/>
    <col min="13061" max="13084" width="10" style="25" customWidth="1"/>
    <col min="13085" max="13308" width="9.55454545454545" style="25"/>
    <col min="13309" max="13309" width="37.1090909090909" style="25" customWidth="1"/>
    <col min="13310" max="13310" width="16" style="25" customWidth="1"/>
    <col min="13311" max="13311" width="13.8909090909091" style="25" customWidth="1"/>
    <col min="13312" max="13312" width="13.4454545454545" style="25" customWidth="1"/>
    <col min="13313" max="13313" width="12.2181818181818" style="25" customWidth="1"/>
    <col min="13314" max="13314" width="15.4454545454545" style="25" customWidth="1"/>
    <col min="13315" max="13315" width="13" style="25" customWidth="1"/>
    <col min="13316" max="13316" width="25.2181818181818" style="25" customWidth="1"/>
    <col min="13317" max="13340" width="10" style="25" customWidth="1"/>
    <col min="13341" max="13564" width="9.55454545454545" style="25"/>
    <col min="13565" max="13565" width="37.1090909090909" style="25" customWidth="1"/>
    <col min="13566" max="13566" width="16" style="25" customWidth="1"/>
    <col min="13567" max="13567" width="13.8909090909091" style="25" customWidth="1"/>
    <col min="13568" max="13568" width="13.4454545454545" style="25" customWidth="1"/>
    <col min="13569" max="13569" width="12.2181818181818" style="25" customWidth="1"/>
    <col min="13570" max="13570" width="15.4454545454545" style="25" customWidth="1"/>
    <col min="13571" max="13571" width="13" style="25" customWidth="1"/>
    <col min="13572" max="13572" width="25.2181818181818" style="25" customWidth="1"/>
    <col min="13573" max="13596" width="10" style="25" customWidth="1"/>
    <col min="13597" max="13820" width="9.55454545454545" style="25"/>
    <col min="13821" max="13821" width="37.1090909090909" style="25" customWidth="1"/>
    <col min="13822" max="13822" width="16" style="25" customWidth="1"/>
    <col min="13823" max="13823" width="13.8909090909091" style="25" customWidth="1"/>
    <col min="13824" max="13824" width="13.4454545454545" style="25" customWidth="1"/>
    <col min="13825" max="13825" width="12.2181818181818" style="25" customWidth="1"/>
    <col min="13826" max="13826" width="15.4454545454545" style="25" customWidth="1"/>
    <col min="13827" max="13827" width="13" style="25" customWidth="1"/>
    <col min="13828" max="13828" width="25.2181818181818" style="25" customWidth="1"/>
    <col min="13829" max="13852" width="10" style="25" customWidth="1"/>
    <col min="13853" max="14076" width="9.55454545454545" style="25"/>
    <col min="14077" max="14077" width="37.1090909090909" style="25" customWidth="1"/>
    <col min="14078" max="14078" width="16" style="25" customWidth="1"/>
    <col min="14079" max="14079" width="13.8909090909091" style="25" customWidth="1"/>
    <col min="14080" max="14080" width="13.4454545454545" style="25" customWidth="1"/>
    <col min="14081" max="14081" width="12.2181818181818" style="25" customWidth="1"/>
    <col min="14082" max="14082" width="15.4454545454545" style="25" customWidth="1"/>
    <col min="14083" max="14083" width="13" style="25" customWidth="1"/>
    <col min="14084" max="14084" width="25.2181818181818" style="25" customWidth="1"/>
    <col min="14085" max="14108" width="10" style="25" customWidth="1"/>
    <col min="14109" max="14332" width="9.55454545454545" style="25"/>
    <col min="14333" max="14333" width="37.1090909090909" style="25" customWidth="1"/>
    <col min="14334" max="14334" width="16" style="25" customWidth="1"/>
    <col min="14335" max="14335" width="13.8909090909091" style="25" customWidth="1"/>
    <col min="14336" max="14336" width="13.4454545454545" style="25" customWidth="1"/>
    <col min="14337" max="14337" width="12.2181818181818" style="25" customWidth="1"/>
    <col min="14338" max="14338" width="15.4454545454545" style="25" customWidth="1"/>
    <col min="14339" max="14339" width="13" style="25" customWidth="1"/>
    <col min="14340" max="14340" width="25.2181818181818" style="25" customWidth="1"/>
    <col min="14341" max="14364" width="10" style="25" customWidth="1"/>
    <col min="14365" max="14588" width="9.55454545454545" style="25"/>
    <col min="14589" max="14589" width="37.1090909090909" style="25" customWidth="1"/>
    <col min="14590" max="14590" width="16" style="25" customWidth="1"/>
    <col min="14591" max="14591" width="13.8909090909091" style="25" customWidth="1"/>
    <col min="14592" max="14592" width="13.4454545454545" style="25" customWidth="1"/>
    <col min="14593" max="14593" width="12.2181818181818" style="25" customWidth="1"/>
    <col min="14594" max="14594" width="15.4454545454545" style="25" customWidth="1"/>
    <col min="14595" max="14595" width="13" style="25" customWidth="1"/>
    <col min="14596" max="14596" width="25.2181818181818" style="25" customWidth="1"/>
    <col min="14597" max="14620" width="10" style="25" customWidth="1"/>
    <col min="14621" max="14844" width="9.55454545454545" style="25"/>
    <col min="14845" max="14845" width="37.1090909090909" style="25" customWidth="1"/>
    <col min="14846" max="14846" width="16" style="25" customWidth="1"/>
    <col min="14847" max="14847" width="13.8909090909091" style="25" customWidth="1"/>
    <col min="14848" max="14848" width="13.4454545454545" style="25" customWidth="1"/>
    <col min="14849" max="14849" width="12.2181818181818" style="25" customWidth="1"/>
    <col min="14850" max="14850" width="15.4454545454545" style="25" customWidth="1"/>
    <col min="14851" max="14851" width="13" style="25" customWidth="1"/>
    <col min="14852" max="14852" width="25.2181818181818" style="25" customWidth="1"/>
    <col min="14853" max="14876" width="10" style="25" customWidth="1"/>
    <col min="14877" max="15100" width="9.55454545454545" style="25"/>
    <col min="15101" max="15101" width="37.1090909090909" style="25" customWidth="1"/>
    <col min="15102" max="15102" width="16" style="25" customWidth="1"/>
    <col min="15103" max="15103" width="13.8909090909091" style="25" customWidth="1"/>
    <col min="15104" max="15104" width="13.4454545454545" style="25" customWidth="1"/>
    <col min="15105" max="15105" width="12.2181818181818" style="25" customWidth="1"/>
    <col min="15106" max="15106" width="15.4454545454545" style="25" customWidth="1"/>
    <col min="15107" max="15107" width="13" style="25" customWidth="1"/>
    <col min="15108" max="15108" width="25.2181818181818" style="25" customWidth="1"/>
    <col min="15109" max="15132" width="10" style="25" customWidth="1"/>
    <col min="15133" max="15356" width="9.55454545454545" style="25"/>
    <col min="15357" max="15357" width="37.1090909090909" style="25" customWidth="1"/>
    <col min="15358" max="15358" width="16" style="25" customWidth="1"/>
    <col min="15359" max="15359" width="13.8909090909091" style="25" customWidth="1"/>
    <col min="15360" max="15360" width="13.4454545454545" style="25" customWidth="1"/>
    <col min="15361" max="15361" width="12.2181818181818" style="25" customWidth="1"/>
    <col min="15362" max="15362" width="15.4454545454545" style="25" customWidth="1"/>
    <col min="15363" max="15363" width="13" style="25" customWidth="1"/>
    <col min="15364" max="15364" width="25.2181818181818" style="25" customWidth="1"/>
    <col min="15365" max="15388" width="10" style="25" customWidth="1"/>
    <col min="15389" max="15612" width="9.55454545454545" style="25"/>
    <col min="15613" max="15613" width="37.1090909090909" style="25" customWidth="1"/>
    <col min="15614" max="15614" width="16" style="25" customWidth="1"/>
    <col min="15615" max="15615" width="13.8909090909091" style="25" customWidth="1"/>
    <col min="15616" max="15616" width="13.4454545454545" style="25" customWidth="1"/>
    <col min="15617" max="15617" width="12.2181818181818" style="25" customWidth="1"/>
    <col min="15618" max="15618" width="15.4454545454545" style="25" customWidth="1"/>
    <col min="15619" max="15619" width="13" style="25" customWidth="1"/>
    <col min="15620" max="15620" width="25.2181818181818" style="25" customWidth="1"/>
    <col min="15621" max="15644" width="10" style="25" customWidth="1"/>
    <col min="15645" max="15868" width="9.55454545454545" style="25"/>
    <col min="15869" max="15869" width="37.1090909090909" style="25" customWidth="1"/>
    <col min="15870" max="15870" width="16" style="25" customWidth="1"/>
    <col min="15871" max="15871" width="13.8909090909091" style="25" customWidth="1"/>
    <col min="15872" max="15872" width="13.4454545454545" style="25" customWidth="1"/>
    <col min="15873" max="15873" width="12.2181818181818" style="25" customWidth="1"/>
    <col min="15874" max="15874" width="15.4454545454545" style="25" customWidth="1"/>
    <col min="15875" max="15875" width="13" style="25" customWidth="1"/>
    <col min="15876" max="15876" width="25.2181818181818" style="25" customWidth="1"/>
    <col min="15877" max="15900" width="10" style="25" customWidth="1"/>
    <col min="15901" max="16124" width="9.55454545454545" style="25"/>
    <col min="16125" max="16125" width="37.1090909090909" style="25" customWidth="1"/>
    <col min="16126" max="16126" width="16" style="25" customWidth="1"/>
    <col min="16127" max="16127" width="13.8909090909091" style="25" customWidth="1"/>
    <col min="16128" max="16128" width="13.4454545454545" style="25" customWidth="1"/>
    <col min="16129" max="16129" width="12.2181818181818" style="25" customWidth="1"/>
    <col min="16130" max="16130" width="15.4454545454545" style="25" customWidth="1"/>
    <col min="16131" max="16131" width="13" style="25" customWidth="1"/>
    <col min="16132" max="16132" width="25.2181818181818" style="25" customWidth="1"/>
    <col min="16133" max="16156" width="10" style="25" customWidth="1"/>
    <col min="16157" max="16384" width="9.55454545454545" style="25"/>
  </cols>
  <sheetData>
    <row r="1" ht="30.6" customHeight="1" spans="1:1">
      <c r="A1" s="26"/>
    </row>
    <row r="2" ht="31.2" customHeight="1" spans="1:4">
      <c r="A2" s="27" t="s">
        <v>163</v>
      </c>
      <c r="B2" s="27"/>
      <c r="C2" s="27"/>
      <c r="D2" s="27"/>
    </row>
    <row r="3" s="24" customFormat="1" ht="36.75" customHeight="1" spans="1:4">
      <c r="A3" s="28"/>
      <c r="B3" s="28"/>
      <c r="C3" s="28"/>
      <c r="D3" s="29" t="s">
        <v>86</v>
      </c>
    </row>
    <row r="4" s="24" customFormat="1" ht="17.25" customHeight="1" spans="1:4">
      <c r="A4" s="30" t="s">
        <v>87</v>
      </c>
      <c r="B4" s="30" t="s">
        <v>88</v>
      </c>
      <c r="C4" s="31" t="s">
        <v>89</v>
      </c>
      <c r="D4" s="30" t="s">
        <v>90</v>
      </c>
    </row>
    <row r="5" s="24" customFormat="1" ht="51" customHeight="1" spans="1:4">
      <c r="A5" s="30"/>
      <c r="B5" s="30"/>
      <c r="C5" s="32"/>
      <c r="D5" s="30"/>
    </row>
    <row r="6" s="24" customFormat="1" ht="48" customHeight="1" spans="1:4">
      <c r="A6" s="30" t="s">
        <v>91</v>
      </c>
      <c r="B6" s="33">
        <f>SUM(B7:B14)</f>
        <v>241809</v>
      </c>
      <c r="C6" s="33">
        <f>SUM(C7:C14)</f>
        <v>445993</v>
      </c>
      <c r="D6" s="34"/>
    </row>
    <row r="7" s="24" customFormat="1" ht="36" customHeight="1" spans="1:4">
      <c r="A7" s="35" t="s">
        <v>164</v>
      </c>
      <c r="B7" s="36"/>
      <c r="C7" s="36"/>
      <c r="D7" s="37"/>
    </row>
    <row r="8" s="24" customFormat="1" ht="36" customHeight="1" spans="1:4">
      <c r="A8" s="35" t="s">
        <v>165</v>
      </c>
      <c r="B8" s="36"/>
      <c r="C8" s="36"/>
      <c r="D8" s="37"/>
    </row>
    <row r="9" s="24" customFormat="1" ht="36" customHeight="1" spans="1:4">
      <c r="A9" s="35" t="s">
        <v>166</v>
      </c>
      <c r="B9" s="36">
        <v>102012</v>
      </c>
      <c r="C9" s="36">
        <v>157637</v>
      </c>
      <c r="D9" s="38" t="s">
        <v>167</v>
      </c>
    </row>
    <row r="10" s="24" customFormat="1" ht="36" customHeight="1" spans="1:4">
      <c r="A10" s="35" t="s">
        <v>168</v>
      </c>
      <c r="B10" s="36">
        <v>3553</v>
      </c>
      <c r="C10" s="36">
        <v>634</v>
      </c>
      <c r="D10" s="38" t="s">
        <v>169</v>
      </c>
    </row>
    <row r="11" s="24" customFormat="1" ht="36" customHeight="1" spans="1:4">
      <c r="A11" s="35" t="s">
        <v>170</v>
      </c>
      <c r="B11" s="36"/>
      <c r="C11" s="36"/>
      <c r="D11" s="37"/>
    </row>
    <row r="12" s="24" customFormat="1" ht="36" customHeight="1" spans="1:4">
      <c r="A12" s="35" t="s">
        <v>171</v>
      </c>
      <c r="B12" s="36">
        <v>67173</v>
      </c>
      <c r="C12" s="36">
        <v>228502</v>
      </c>
      <c r="D12" s="38" t="s">
        <v>172</v>
      </c>
    </row>
    <row r="13" s="24" customFormat="1" ht="36" customHeight="1" spans="1:4">
      <c r="A13" s="35" t="s">
        <v>173</v>
      </c>
      <c r="B13" s="36">
        <v>68631</v>
      </c>
      <c r="C13" s="36">
        <v>59068</v>
      </c>
      <c r="D13" s="39" t="s">
        <v>120</v>
      </c>
    </row>
    <row r="14" ht="36" customHeight="1" spans="1:4">
      <c r="A14" s="35" t="s">
        <v>174</v>
      </c>
      <c r="B14" s="36">
        <v>440</v>
      </c>
      <c r="C14" s="36">
        <v>152</v>
      </c>
      <c r="D14" s="39" t="s">
        <v>120</v>
      </c>
    </row>
    <row r="15" ht="48" customHeight="1"/>
    <row r="16" ht="48" customHeight="1"/>
    <row r="17" ht="48" customHeight="1"/>
  </sheetData>
  <mergeCells count="5">
    <mergeCell ref="A2:D2"/>
    <mergeCell ref="A4:A5"/>
    <mergeCell ref="B4:B5"/>
    <mergeCell ref="C4:C5"/>
    <mergeCell ref="D4:D5"/>
  </mergeCells>
  <printOptions horizontalCentered="1"/>
  <pageMargins left="0.275590551181102" right="0.354330708661417" top="1.14173228346457" bottom="0.393700787401575" header="0.511811023622047" footer="0.511811023622047"/>
  <pageSetup paperSize="9" orientation="portrait" horizontalDpi="400" verticalDpi="4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D14"/>
  <sheetViews>
    <sheetView showZeros="0" workbookViewId="0">
      <selection activeCell="M12" sqref="M12"/>
    </sheetView>
  </sheetViews>
  <sheetFormatPr defaultColWidth="10" defaultRowHeight="15.5" outlineLevelCol="3"/>
  <cols>
    <col min="1" max="1" width="38.3363636363636" style="13" customWidth="1"/>
    <col min="2" max="2" width="16" style="14" customWidth="1"/>
    <col min="3" max="3" width="14.1090909090909" style="13" customWidth="1"/>
    <col min="4" max="4" width="15.7818181818182" style="14" customWidth="1"/>
    <col min="5" max="16384" width="10" style="15"/>
  </cols>
  <sheetData>
    <row r="1" ht="60" customHeight="1" spans="1:4">
      <c r="A1" s="16" t="s">
        <v>175</v>
      </c>
      <c r="B1" s="16"/>
      <c r="C1" s="16"/>
      <c r="D1" s="16"/>
    </row>
    <row r="2" ht="25.95" customHeight="1" spans="1:4">
      <c r="A2" s="17"/>
      <c r="B2" s="17"/>
      <c r="C2" s="18" t="s">
        <v>86</v>
      </c>
      <c r="D2" s="18"/>
    </row>
    <row r="3" ht="37.8" customHeight="1" spans="1:4">
      <c r="A3" s="19" t="s">
        <v>87</v>
      </c>
      <c r="B3" s="19" t="s">
        <v>88</v>
      </c>
      <c r="C3" s="20" t="s">
        <v>89</v>
      </c>
      <c r="D3" s="20" t="s">
        <v>123</v>
      </c>
    </row>
    <row r="4" ht="27.6" customHeight="1" spans="1:4">
      <c r="A4" s="21" t="s">
        <v>176</v>
      </c>
      <c r="B4" s="9">
        <f>SUM(B5:B7)</f>
        <v>579105</v>
      </c>
      <c r="C4" s="9">
        <f t="shared" ref="C4:D4" si="0">SUM(C5:C7)</f>
        <v>606853</v>
      </c>
      <c r="D4" s="9">
        <f t="shared" si="0"/>
        <v>27748</v>
      </c>
    </row>
    <row r="5" ht="22.2" customHeight="1" spans="1:4">
      <c r="A5" s="22" t="s">
        <v>156</v>
      </c>
      <c r="B5" s="9">
        <v>394340</v>
      </c>
      <c r="C5" s="9">
        <v>241600</v>
      </c>
      <c r="D5" s="9">
        <f>C5-B5</f>
        <v>-152740</v>
      </c>
    </row>
    <row r="6" ht="22.2" customHeight="1" spans="1:4">
      <c r="A6" s="22" t="s">
        <v>130</v>
      </c>
      <c r="B6" s="9">
        <v>88249</v>
      </c>
      <c r="C6" s="9">
        <v>151213</v>
      </c>
      <c r="D6" s="9">
        <f>C6-B6</f>
        <v>62964</v>
      </c>
    </row>
    <row r="7" ht="22.2" customHeight="1" spans="1:4">
      <c r="A7" s="22" t="s">
        <v>177</v>
      </c>
      <c r="B7" s="9">
        <f>B8</f>
        <v>96516</v>
      </c>
      <c r="C7" s="9">
        <f t="shared" ref="C7:D7" si="1">C8</f>
        <v>214040</v>
      </c>
      <c r="D7" s="9">
        <f t="shared" si="1"/>
        <v>117524</v>
      </c>
    </row>
    <row r="8" ht="21.9" customHeight="1" spans="1:4">
      <c r="A8" s="23" t="s">
        <v>178</v>
      </c>
      <c r="B8" s="9">
        <v>96516</v>
      </c>
      <c r="C8" s="9">
        <v>214040</v>
      </c>
      <c r="D8" s="9">
        <f>C8-B8</f>
        <v>117524</v>
      </c>
    </row>
    <row r="9" ht="21.9" customHeight="1" spans="1:4">
      <c r="A9" s="21" t="s">
        <v>179</v>
      </c>
      <c r="B9" s="9">
        <f>SUM(B10:B11,B13)</f>
        <v>579105</v>
      </c>
      <c r="C9" s="9">
        <f t="shared" ref="C9:D9" si="2">SUM(C10:C11,C13)</f>
        <v>606853</v>
      </c>
      <c r="D9" s="9">
        <f t="shared" si="2"/>
        <v>27748</v>
      </c>
    </row>
    <row r="10" ht="22.2" customHeight="1" spans="1:4">
      <c r="A10" s="22" t="s">
        <v>180</v>
      </c>
      <c r="B10" s="9">
        <v>241809</v>
      </c>
      <c r="C10" s="9">
        <v>445993</v>
      </c>
      <c r="D10" s="9">
        <f>C10-B10</f>
        <v>204184</v>
      </c>
    </row>
    <row r="11" ht="22.2" customHeight="1" spans="1:4">
      <c r="A11" s="22" t="s">
        <v>181</v>
      </c>
      <c r="B11" s="9">
        <f>SUM(B12)</f>
        <v>176436</v>
      </c>
      <c r="C11" s="9">
        <f t="shared" ref="C11:D11" si="3">SUM(C12)</f>
        <v>0</v>
      </c>
      <c r="D11" s="9">
        <f t="shared" si="3"/>
        <v>-176436</v>
      </c>
    </row>
    <row r="12" ht="21.9" customHeight="1" spans="1:4">
      <c r="A12" s="23" t="s">
        <v>182</v>
      </c>
      <c r="B12" s="9">
        <v>176436</v>
      </c>
      <c r="C12" s="9"/>
      <c r="D12" s="9">
        <f>C12-B12</f>
        <v>-176436</v>
      </c>
    </row>
    <row r="13" ht="22.2" customHeight="1" spans="1:4">
      <c r="A13" s="22" t="s">
        <v>143</v>
      </c>
      <c r="B13" s="9">
        <f>B14</f>
        <v>160860</v>
      </c>
      <c r="C13" s="9">
        <f t="shared" ref="C13:D13" si="4">C14</f>
        <v>160860</v>
      </c>
      <c r="D13" s="9">
        <f t="shared" si="4"/>
        <v>0</v>
      </c>
    </row>
    <row r="14" ht="21.9" customHeight="1" spans="1:4">
      <c r="A14" s="23" t="s">
        <v>183</v>
      </c>
      <c r="B14" s="9">
        <v>160860</v>
      </c>
      <c r="C14" s="9">
        <v>160860</v>
      </c>
      <c r="D14" s="9">
        <f>C14-B14</f>
        <v>0</v>
      </c>
    </row>
  </sheetData>
  <mergeCells count="2">
    <mergeCell ref="A1:D1"/>
    <mergeCell ref="C2:D2"/>
  </mergeCells>
  <printOptions horizontalCentered="1"/>
  <pageMargins left="0.984251968503937" right="0.590551181102362" top="1.18110236220472" bottom="0.393700787401575" header="0.511811023622047" footer="0.511811023622047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Zeros="0" tabSelected="1" zoomScale="90" zoomScaleNormal="90" workbookViewId="0">
      <selection activeCell="G9" sqref="G9"/>
    </sheetView>
  </sheetViews>
  <sheetFormatPr defaultColWidth="9.55454545454545" defaultRowHeight="15.5" outlineLevelCol="3"/>
  <cols>
    <col min="1" max="1" width="47.4454545454545" style="1" customWidth="1"/>
    <col min="2" max="2" width="13.2181818181818" style="1" customWidth="1"/>
    <col min="3" max="3" width="14.7818181818182" style="1" customWidth="1"/>
    <col min="4" max="4" width="13.8909090909091" style="1" customWidth="1"/>
    <col min="5" max="28" width="10" style="2" customWidth="1"/>
    <col min="29" max="248" width="9.55454545454545" style="2"/>
    <col min="249" max="249" width="53.8909090909091" style="2" customWidth="1"/>
    <col min="250" max="253" width="15.4454545454545" style="2" customWidth="1"/>
    <col min="254" max="254" width="20.4454545454545" style="2" customWidth="1"/>
    <col min="255" max="255" width="56.2181818181818" style="2" customWidth="1"/>
    <col min="256" max="257" width="14.4454545454545" style="2" customWidth="1"/>
    <col min="258" max="258" width="14.1090909090909" style="2" customWidth="1"/>
    <col min="259" max="259" width="12.3363636363636" style="2" customWidth="1"/>
    <col min="260" max="260" width="23.2181818181818" style="2" customWidth="1"/>
    <col min="261" max="284" width="10" style="2" customWidth="1"/>
    <col min="285" max="504" width="9.55454545454545" style="2"/>
    <col min="505" max="505" width="53.8909090909091" style="2" customWidth="1"/>
    <col min="506" max="509" width="15.4454545454545" style="2" customWidth="1"/>
    <col min="510" max="510" width="20.4454545454545" style="2" customWidth="1"/>
    <col min="511" max="511" width="56.2181818181818" style="2" customWidth="1"/>
    <col min="512" max="513" width="14.4454545454545" style="2" customWidth="1"/>
    <col min="514" max="514" width="14.1090909090909" style="2" customWidth="1"/>
    <col min="515" max="515" width="12.3363636363636" style="2" customWidth="1"/>
    <col min="516" max="516" width="23.2181818181818" style="2" customWidth="1"/>
    <col min="517" max="540" width="10" style="2" customWidth="1"/>
    <col min="541" max="760" width="9.55454545454545" style="2"/>
    <col min="761" max="761" width="53.8909090909091" style="2" customWidth="1"/>
    <col min="762" max="765" width="15.4454545454545" style="2" customWidth="1"/>
    <col min="766" max="766" width="20.4454545454545" style="2" customWidth="1"/>
    <col min="767" max="767" width="56.2181818181818" style="2" customWidth="1"/>
    <col min="768" max="769" width="14.4454545454545" style="2" customWidth="1"/>
    <col min="770" max="770" width="14.1090909090909" style="2" customWidth="1"/>
    <col min="771" max="771" width="12.3363636363636" style="2" customWidth="1"/>
    <col min="772" max="772" width="23.2181818181818" style="2" customWidth="1"/>
    <col min="773" max="796" width="10" style="2" customWidth="1"/>
    <col min="797" max="1016" width="9.55454545454545" style="2"/>
    <col min="1017" max="1017" width="53.8909090909091" style="2" customWidth="1"/>
    <col min="1018" max="1021" width="15.4454545454545" style="2" customWidth="1"/>
    <col min="1022" max="1022" width="20.4454545454545" style="2" customWidth="1"/>
    <col min="1023" max="1023" width="56.2181818181818" style="2" customWidth="1"/>
    <col min="1024" max="1025" width="14.4454545454545" style="2" customWidth="1"/>
    <col min="1026" max="1026" width="14.1090909090909" style="2" customWidth="1"/>
    <col min="1027" max="1027" width="12.3363636363636" style="2" customWidth="1"/>
    <col min="1028" max="1028" width="23.2181818181818" style="2" customWidth="1"/>
    <col min="1029" max="1052" width="10" style="2" customWidth="1"/>
    <col min="1053" max="1272" width="9.55454545454545" style="2"/>
    <col min="1273" max="1273" width="53.8909090909091" style="2" customWidth="1"/>
    <col min="1274" max="1277" width="15.4454545454545" style="2" customWidth="1"/>
    <col min="1278" max="1278" width="20.4454545454545" style="2" customWidth="1"/>
    <col min="1279" max="1279" width="56.2181818181818" style="2" customWidth="1"/>
    <col min="1280" max="1281" width="14.4454545454545" style="2" customWidth="1"/>
    <col min="1282" max="1282" width="14.1090909090909" style="2" customWidth="1"/>
    <col min="1283" max="1283" width="12.3363636363636" style="2" customWidth="1"/>
    <col min="1284" max="1284" width="23.2181818181818" style="2" customWidth="1"/>
    <col min="1285" max="1308" width="10" style="2" customWidth="1"/>
    <col min="1309" max="1528" width="9.55454545454545" style="2"/>
    <col min="1529" max="1529" width="53.8909090909091" style="2" customWidth="1"/>
    <col min="1530" max="1533" width="15.4454545454545" style="2" customWidth="1"/>
    <col min="1534" max="1534" width="20.4454545454545" style="2" customWidth="1"/>
    <col min="1535" max="1535" width="56.2181818181818" style="2" customWidth="1"/>
    <col min="1536" max="1537" width="14.4454545454545" style="2" customWidth="1"/>
    <col min="1538" max="1538" width="14.1090909090909" style="2" customWidth="1"/>
    <col min="1539" max="1539" width="12.3363636363636" style="2" customWidth="1"/>
    <col min="1540" max="1540" width="23.2181818181818" style="2" customWidth="1"/>
    <col min="1541" max="1564" width="10" style="2" customWidth="1"/>
    <col min="1565" max="1784" width="9.55454545454545" style="2"/>
    <col min="1785" max="1785" width="53.8909090909091" style="2" customWidth="1"/>
    <col min="1786" max="1789" width="15.4454545454545" style="2" customWidth="1"/>
    <col min="1790" max="1790" width="20.4454545454545" style="2" customWidth="1"/>
    <col min="1791" max="1791" width="56.2181818181818" style="2" customWidth="1"/>
    <col min="1792" max="1793" width="14.4454545454545" style="2" customWidth="1"/>
    <col min="1794" max="1794" width="14.1090909090909" style="2" customWidth="1"/>
    <col min="1795" max="1795" width="12.3363636363636" style="2" customWidth="1"/>
    <col min="1796" max="1796" width="23.2181818181818" style="2" customWidth="1"/>
    <col min="1797" max="1820" width="10" style="2" customWidth="1"/>
    <col min="1821" max="2040" width="9.55454545454545" style="2"/>
    <col min="2041" max="2041" width="53.8909090909091" style="2" customWidth="1"/>
    <col min="2042" max="2045" width="15.4454545454545" style="2" customWidth="1"/>
    <col min="2046" max="2046" width="20.4454545454545" style="2" customWidth="1"/>
    <col min="2047" max="2047" width="56.2181818181818" style="2" customWidth="1"/>
    <col min="2048" max="2049" width="14.4454545454545" style="2" customWidth="1"/>
    <col min="2050" max="2050" width="14.1090909090909" style="2" customWidth="1"/>
    <col min="2051" max="2051" width="12.3363636363636" style="2" customWidth="1"/>
    <col min="2052" max="2052" width="23.2181818181818" style="2" customWidth="1"/>
    <col min="2053" max="2076" width="10" style="2" customWidth="1"/>
    <col min="2077" max="2296" width="9.55454545454545" style="2"/>
    <col min="2297" max="2297" width="53.8909090909091" style="2" customWidth="1"/>
    <col min="2298" max="2301" width="15.4454545454545" style="2" customWidth="1"/>
    <col min="2302" max="2302" width="20.4454545454545" style="2" customWidth="1"/>
    <col min="2303" max="2303" width="56.2181818181818" style="2" customWidth="1"/>
    <col min="2304" max="2305" width="14.4454545454545" style="2" customWidth="1"/>
    <col min="2306" max="2306" width="14.1090909090909" style="2" customWidth="1"/>
    <col min="2307" max="2307" width="12.3363636363636" style="2" customWidth="1"/>
    <col min="2308" max="2308" width="23.2181818181818" style="2" customWidth="1"/>
    <col min="2309" max="2332" width="10" style="2" customWidth="1"/>
    <col min="2333" max="2552" width="9.55454545454545" style="2"/>
    <col min="2553" max="2553" width="53.8909090909091" style="2" customWidth="1"/>
    <col min="2554" max="2557" width="15.4454545454545" style="2" customWidth="1"/>
    <col min="2558" max="2558" width="20.4454545454545" style="2" customWidth="1"/>
    <col min="2559" max="2559" width="56.2181818181818" style="2" customWidth="1"/>
    <col min="2560" max="2561" width="14.4454545454545" style="2" customWidth="1"/>
    <col min="2562" max="2562" width="14.1090909090909" style="2" customWidth="1"/>
    <col min="2563" max="2563" width="12.3363636363636" style="2" customWidth="1"/>
    <col min="2564" max="2564" width="23.2181818181818" style="2" customWidth="1"/>
    <col min="2565" max="2588" width="10" style="2" customWidth="1"/>
    <col min="2589" max="2808" width="9.55454545454545" style="2"/>
    <col min="2809" max="2809" width="53.8909090909091" style="2" customWidth="1"/>
    <col min="2810" max="2813" width="15.4454545454545" style="2" customWidth="1"/>
    <col min="2814" max="2814" width="20.4454545454545" style="2" customWidth="1"/>
    <col min="2815" max="2815" width="56.2181818181818" style="2" customWidth="1"/>
    <col min="2816" max="2817" width="14.4454545454545" style="2" customWidth="1"/>
    <col min="2818" max="2818" width="14.1090909090909" style="2" customWidth="1"/>
    <col min="2819" max="2819" width="12.3363636363636" style="2" customWidth="1"/>
    <col min="2820" max="2820" width="23.2181818181818" style="2" customWidth="1"/>
    <col min="2821" max="2844" width="10" style="2" customWidth="1"/>
    <col min="2845" max="3064" width="9.55454545454545" style="2"/>
    <col min="3065" max="3065" width="53.8909090909091" style="2" customWidth="1"/>
    <col min="3066" max="3069" width="15.4454545454545" style="2" customWidth="1"/>
    <col min="3070" max="3070" width="20.4454545454545" style="2" customWidth="1"/>
    <col min="3071" max="3071" width="56.2181818181818" style="2" customWidth="1"/>
    <col min="3072" max="3073" width="14.4454545454545" style="2" customWidth="1"/>
    <col min="3074" max="3074" width="14.1090909090909" style="2" customWidth="1"/>
    <col min="3075" max="3075" width="12.3363636363636" style="2" customWidth="1"/>
    <col min="3076" max="3076" width="23.2181818181818" style="2" customWidth="1"/>
    <col min="3077" max="3100" width="10" style="2" customWidth="1"/>
    <col min="3101" max="3320" width="9.55454545454545" style="2"/>
    <col min="3321" max="3321" width="53.8909090909091" style="2" customWidth="1"/>
    <col min="3322" max="3325" width="15.4454545454545" style="2" customWidth="1"/>
    <col min="3326" max="3326" width="20.4454545454545" style="2" customWidth="1"/>
    <col min="3327" max="3327" width="56.2181818181818" style="2" customWidth="1"/>
    <col min="3328" max="3329" width="14.4454545454545" style="2" customWidth="1"/>
    <col min="3330" max="3330" width="14.1090909090909" style="2" customWidth="1"/>
    <col min="3331" max="3331" width="12.3363636363636" style="2" customWidth="1"/>
    <col min="3332" max="3332" width="23.2181818181818" style="2" customWidth="1"/>
    <col min="3333" max="3356" width="10" style="2" customWidth="1"/>
    <col min="3357" max="3576" width="9.55454545454545" style="2"/>
    <col min="3577" max="3577" width="53.8909090909091" style="2" customWidth="1"/>
    <col min="3578" max="3581" width="15.4454545454545" style="2" customWidth="1"/>
    <col min="3582" max="3582" width="20.4454545454545" style="2" customWidth="1"/>
    <col min="3583" max="3583" width="56.2181818181818" style="2" customWidth="1"/>
    <col min="3584" max="3585" width="14.4454545454545" style="2" customWidth="1"/>
    <col min="3586" max="3586" width="14.1090909090909" style="2" customWidth="1"/>
    <col min="3587" max="3587" width="12.3363636363636" style="2" customWidth="1"/>
    <col min="3588" max="3588" width="23.2181818181818" style="2" customWidth="1"/>
    <col min="3589" max="3612" width="10" style="2" customWidth="1"/>
    <col min="3613" max="3832" width="9.55454545454545" style="2"/>
    <col min="3833" max="3833" width="53.8909090909091" style="2" customWidth="1"/>
    <col min="3834" max="3837" width="15.4454545454545" style="2" customWidth="1"/>
    <col min="3838" max="3838" width="20.4454545454545" style="2" customWidth="1"/>
    <col min="3839" max="3839" width="56.2181818181818" style="2" customWidth="1"/>
    <col min="3840" max="3841" width="14.4454545454545" style="2" customWidth="1"/>
    <col min="3842" max="3842" width="14.1090909090909" style="2" customWidth="1"/>
    <col min="3843" max="3843" width="12.3363636363636" style="2" customWidth="1"/>
    <col min="3844" max="3844" width="23.2181818181818" style="2" customWidth="1"/>
    <col min="3845" max="3868" width="10" style="2" customWidth="1"/>
    <col min="3869" max="4088" width="9.55454545454545" style="2"/>
    <col min="4089" max="4089" width="53.8909090909091" style="2" customWidth="1"/>
    <col min="4090" max="4093" width="15.4454545454545" style="2" customWidth="1"/>
    <col min="4094" max="4094" width="20.4454545454545" style="2" customWidth="1"/>
    <col min="4095" max="4095" width="56.2181818181818" style="2" customWidth="1"/>
    <col min="4096" max="4097" width="14.4454545454545" style="2" customWidth="1"/>
    <col min="4098" max="4098" width="14.1090909090909" style="2" customWidth="1"/>
    <col min="4099" max="4099" width="12.3363636363636" style="2" customWidth="1"/>
    <col min="4100" max="4100" width="23.2181818181818" style="2" customWidth="1"/>
    <col min="4101" max="4124" width="10" style="2" customWidth="1"/>
    <col min="4125" max="4344" width="9.55454545454545" style="2"/>
    <col min="4345" max="4345" width="53.8909090909091" style="2" customWidth="1"/>
    <col min="4346" max="4349" width="15.4454545454545" style="2" customWidth="1"/>
    <col min="4350" max="4350" width="20.4454545454545" style="2" customWidth="1"/>
    <col min="4351" max="4351" width="56.2181818181818" style="2" customWidth="1"/>
    <col min="4352" max="4353" width="14.4454545454545" style="2" customWidth="1"/>
    <col min="4354" max="4354" width="14.1090909090909" style="2" customWidth="1"/>
    <col min="4355" max="4355" width="12.3363636363636" style="2" customWidth="1"/>
    <col min="4356" max="4356" width="23.2181818181818" style="2" customWidth="1"/>
    <col min="4357" max="4380" width="10" style="2" customWidth="1"/>
    <col min="4381" max="4600" width="9.55454545454545" style="2"/>
    <col min="4601" max="4601" width="53.8909090909091" style="2" customWidth="1"/>
    <col min="4602" max="4605" width="15.4454545454545" style="2" customWidth="1"/>
    <col min="4606" max="4606" width="20.4454545454545" style="2" customWidth="1"/>
    <col min="4607" max="4607" width="56.2181818181818" style="2" customWidth="1"/>
    <col min="4608" max="4609" width="14.4454545454545" style="2" customWidth="1"/>
    <col min="4610" max="4610" width="14.1090909090909" style="2" customWidth="1"/>
    <col min="4611" max="4611" width="12.3363636363636" style="2" customWidth="1"/>
    <col min="4612" max="4612" width="23.2181818181818" style="2" customWidth="1"/>
    <col min="4613" max="4636" width="10" style="2" customWidth="1"/>
    <col min="4637" max="4856" width="9.55454545454545" style="2"/>
    <col min="4857" max="4857" width="53.8909090909091" style="2" customWidth="1"/>
    <col min="4858" max="4861" width="15.4454545454545" style="2" customWidth="1"/>
    <col min="4862" max="4862" width="20.4454545454545" style="2" customWidth="1"/>
    <col min="4863" max="4863" width="56.2181818181818" style="2" customWidth="1"/>
    <col min="4864" max="4865" width="14.4454545454545" style="2" customWidth="1"/>
    <col min="4866" max="4866" width="14.1090909090909" style="2" customWidth="1"/>
    <col min="4867" max="4867" width="12.3363636363636" style="2" customWidth="1"/>
    <col min="4868" max="4868" width="23.2181818181818" style="2" customWidth="1"/>
    <col min="4869" max="4892" width="10" style="2" customWidth="1"/>
    <col min="4893" max="5112" width="9.55454545454545" style="2"/>
    <col min="5113" max="5113" width="53.8909090909091" style="2" customWidth="1"/>
    <col min="5114" max="5117" width="15.4454545454545" style="2" customWidth="1"/>
    <col min="5118" max="5118" width="20.4454545454545" style="2" customWidth="1"/>
    <col min="5119" max="5119" width="56.2181818181818" style="2" customWidth="1"/>
    <col min="5120" max="5121" width="14.4454545454545" style="2" customWidth="1"/>
    <col min="5122" max="5122" width="14.1090909090909" style="2" customWidth="1"/>
    <col min="5123" max="5123" width="12.3363636363636" style="2" customWidth="1"/>
    <col min="5124" max="5124" width="23.2181818181818" style="2" customWidth="1"/>
    <col min="5125" max="5148" width="10" style="2" customWidth="1"/>
    <col min="5149" max="5368" width="9.55454545454545" style="2"/>
    <col min="5369" max="5369" width="53.8909090909091" style="2" customWidth="1"/>
    <col min="5370" max="5373" width="15.4454545454545" style="2" customWidth="1"/>
    <col min="5374" max="5374" width="20.4454545454545" style="2" customWidth="1"/>
    <col min="5375" max="5375" width="56.2181818181818" style="2" customWidth="1"/>
    <col min="5376" max="5377" width="14.4454545454545" style="2" customWidth="1"/>
    <col min="5378" max="5378" width="14.1090909090909" style="2" customWidth="1"/>
    <col min="5379" max="5379" width="12.3363636363636" style="2" customWidth="1"/>
    <col min="5380" max="5380" width="23.2181818181818" style="2" customWidth="1"/>
    <col min="5381" max="5404" width="10" style="2" customWidth="1"/>
    <col min="5405" max="5624" width="9.55454545454545" style="2"/>
    <col min="5625" max="5625" width="53.8909090909091" style="2" customWidth="1"/>
    <col min="5626" max="5629" width="15.4454545454545" style="2" customWidth="1"/>
    <col min="5630" max="5630" width="20.4454545454545" style="2" customWidth="1"/>
    <col min="5631" max="5631" width="56.2181818181818" style="2" customWidth="1"/>
    <col min="5632" max="5633" width="14.4454545454545" style="2" customWidth="1"/>
    <col min="5634" max="5634" width="14.1090909090909" style="2" customWidth="1"/>
    <col min="5635" max="5635" width="12.3363636363636" style="2" customWidth="1"/>
    <col min="5636" max="5636" width="23.2181818181818" style="2" customWidth="1"/>
    <col min="5637" max="5660" width="10" style="2" customWidth="1"/>
    <col min="5661" max="5880" width="9.55454545454545" style="2"/>
    <col min="5881" max="5881" width="53.8909090909091" style="2" customWidth="1"/>
    <col min="5882" max="5885" width="15.4454545454545" style="2" customWidth="1"/>
    <col min="5886" max="5886" width="20.4454545454545" style="2" customWidth="1"/>
    <col min="5887" max="5887" width="56.2181818181818" style="2" customWidth="1"/>
    <col min="5888" max="5889" width="14.4454545454545" style="2" customWidth="1"/>
    <col min="5890" max="5890" width="14.1090909090909" style="2" customWidth="1"/>
    <col min="5891" max="5891" width="12.3363636363636" style="2" customWidth="1"/>
    <col min="5892" max="5892" width="23.2181818181818" style="2" customWidth="1"/>
    <col min="5893" max="5916" width="10" style="2" customWidth="1"/>
    <col min="5917" max="6136" width="9.55454545454545" style="2"/>
    <col min="6137" max="6137" width="53.8909090909091" style="2" customWidth="1"/>
    <col min="6138" max="6141" width="15.4454545454545" style="2" customWidth="1"/>
    <col min="6142" max="6142" width="20.4454545454545" style="2" customWidth="1"/>
    <col min="6143" max="6143" width="56.2181818181818" style="2" customWidth="1"/>
    <col min="6144" max="6145" width="14.4454545454545" style="2" customWidth="1"/>
    <col min="6146" max="6146" width="14.1090909090909" style="2" customWidth="1"/>
    <col min="6147" max="6147" width="12.3363636363636" style="2" customWidth="1"/>
    <col min="6148" max="6148" width="23.2181818181818" style="2" customWidth="1"/>
    <col min="6149" max="6172" width="10" style="2" customWidth="1"/>
    <col min="6173" max="6392" width="9.55454545454545" style="2"/>
    <col min="6393" max="6393" width="53.8909090909091" style="2" customWidth="1"/>
    <col min="6394" max="6397" width="15.4454545454545" style="2" customWidth="1"/>
    <col min="6398" max="6398" width="20.4454545454545" style="2" customWidth="1"/>
    <col min="6399" max="6399" width="56.2181818181818" style="2" customWidth="1"/>
    <col min="6400" max="6401" width="14.4454545454545" style="2" customWidth="1"/>
    <col min="6402" max="6402" width="14.1090909090909" style="2" customWidth="1"/>
    <col min="6403" max="6403" width="12.3363636363636" style="2" customWidth="1"/>
    <col min="6404" max="6404" width="23.2181818181818" style="2" customWidth="1"/>
    <col min="6405" max="6428" width="10" style="2" customWidth="1"/>
    <col min="6429" max="6648" width="9.55454545454545" style="2"/>
    <col min="6649" max="6649" width="53.8909090909091" style="2" customWidth="1"/>
    <col min="6650" max="6653" width="15.4454545454545" style="2" customWidth="1"/>
    <col min="6654" max="6654" width="20.4454545454545" style="2" customWidth="1"/>
    <col min="6655" max="6655" width="56.2181818181818" style="2" customWidth="1"/>
    <col min="6656" max="6657" width="14.4454545454545" style="2" customWidth="1"/>
    <col min="6658" max="6658" width="14.1090909090909" style="2" customWidth="1"/>
    <col min="6659" max="6659" width="12.3363636363636" style="2" customWidth="1"/>
    <col min="6660" max="6660" width="23.2181818181818" style="2" customWidth="1"/>
    <col min="6661" max="6684" width="10" style="2" customWidth="1"/>
    <col min="6685" max="6904" width="9.55454545454545" style="2"/>
    <col min="6905" max="6905" width="53.8909090909091" style="2" customWidth="1"/>
    <col min="6906" max="6909" width="15.4454545454545" style="2" customWidth="1"/>
    <col min="6910" max="6910" width="20.4454545454545" style="2" customWidth="1"/>
    <col min="6911" max="6911" width="56.2181818181818" style="2" customWidth="1"/>
    <col min="6912" max="6913" width="14.4454545454545" style="2" customWidth="1"/>
    <col min="6914" max="6914" width="14.1090909090909" style="2" customWidth="1"/>
    <col min="6915" max="6915" width="12.3363636363636" style="2" customWidth="1"/>
    <col min="6916" max="6916" width="23.2181818181818" style="2" customWidth="1"/>
    <col min="6917" max="6940" width="10" style="2" customWidth="1"/>
    <col min="6941" max="7160" width="9.55454545454545" style="2"/>
    <col min="7161" max="7161" width="53.8909090909091" style="2" customWidth="1"/>
    <col min="7162" max="7165" width="15.4454545454545" style="2" customWidth="1"/>
    <col min="7166" max="7166" width="20.4454545454545" style="2" customWidth="1"/>
    <col min="7167" max="7167" width="56.2181818181818" style="2" customWidth="1"/>
    <col min="7168" max="7169" width="14.4454545454545" style="2" customWidth="1"/>
    <col min="7170" max="7170" width="14.1090909090909" style="2" customWidth="1"/>
    <col min="7171" max="7171" width="12.3363636363636" style="2" customWidth="1"/>
    <col min="7172" max="7172" width="23.2181818181818" style="2" customWidth="1"/>
    <col min="7173" max="7196" width="10" style="2" customWidth="1"/>
    <col min="7197" max="7416" width="9.55454545454545" style="2"/>
    <col min="7417" max="7417" width="53.8909090909091" style="2" customWidth="1"/>
    <col min="7418" max="7421" width="15.4454545454545" style="2" customWidth="1"/>
    <col min="7422" max="7422" width="20.4454545454545" style="2" customWidth="1"/>
    <col min="7423" max="7423" width="56.2181818181818" style="2" customWidth="1"/>
    <col min="7424" max="7425" width="14.4454545454545" style="2" customWidth="1"/>
    <col min="7426" max="7426" width="14.1090909090909" style="2" customWidth="1"/>
    <col min="7427" max="7427" width="12.3363636363636" style="2" customWidth="1"/>
    <col min="7428" max="7428" width="23.2181818181818" style="2" customWidth="1"/>
    <col min="7429" max="7452" width="10" style="2" customWidth="1"/>
    <col min="7453" max="7672" width="9.55454545454545" style="2"/>
    <col min="7673" max="7673" width="53.8909090909091" style="2" customWidth="1"/>
    <col min="7674" max="7677" width="15.4454545454545" style="2" customWidth="1"/>
    <col min="7678" max="7678" width="20.4454545454545" style="2" customWidth="1"/>
    <col min="7679" max="7679" width="56.2181818181818" style="2" customWidth="1"/>
    <col min="7680" max="7681" width="14.4454545454545" style="2" customWidth="1"/>
    <col min="7682" max="7682" width="14.1090909090909" style="2" customWidth="1"/>
    <col min="7683" max="7683" width="12.3363636363636" style="2" customWidth="1"/>
    <col min="7684" max="7684" width="23.2181818181818" style="2" customWidth="1"/>
    <col min="7685" max="7708" width="10" style="2" customWidth="1"/>
    <col min="7709" max="7928" width="9.55454545454545" style="2"/>
    <col min="7929" max="7929" width="53.8909090909091" style="2" customWidth="1"/>
    <col min="7930" max="7933" width="15.4454545454545" style="2" customWidth="1"/>
    <col min="7934" max="7934" width="20.4454545454545" style="2" customWidth="1"/>
    <col min="7935" max="7935" width="56.2181818181818" style="2" customWidth="1"/>
    <col min="7936" max="7937" width="14.4454545454545" style="2" customWidth="1"/>
    <col min="7938" max="7938" width="14.1090909090909" style="2" customWidth="1"/>
    <col min="7939" max="7939" width="12.3363636363636" style="2" customWidth="1"/>
    <col min="7940" max="7940" width="23.2181818181818" style="2" customWidth="1"/>
    <col min="7941" max="7964" width="10" style="2" customWidth="1"/>
    <col min="7965" max="8184" width="9.55454545454545" style="2"/>
    <col min="8185" max="8185" width="53.8909090909091" style="2" customWidth="1"/>
    <col min="8186" max="8189" width="15.4454545454545" style="2" customWidth="1"/>
    <col min="8190" max="8190" width="20.4454545454545" style="2" customWidth="1"/>
    <col min="8191" max="8191" width="56.2181818181818" style="2" customWidth="1"/>
    <col min="8192" max="8193" width="14.4454545454545" style="2" customWidth="1"/>
    <col min="8194" max="8194" width="14.1090909090909" style="2" customWidth="1"/>
    <col min="8195" max="8195" width="12.3363636363636" style="2" customWidth="1"/>
    <col min="8196" max="8196" width="23.2181818181818" style="2" customWidth="1"/>
    <col min="8197" max="8220" width="10" style="2" customWidth="1"/>
    <col min="8221" max="8440" width="9.55454545454545" style="2"/>
    <col min="8441" max="8441" width="53.8909090909091" style="2" customWidth="1"/>
    <col min="8442" max="8445" width="15.4454545454545" style="2" customWidth="1"/>
    <col min="8446" max="8446" width="20.4454545454545" style="2" customWidth="1"/>
    <col min="8447" max="8447" width="56.2181818181818" style="2" customWidth="1"/>
    <col min="8448" max="8449" width="14.4454545454545" style="2" customWidth="1"/>
    <col min="8450" max="8450" width="14.1090909090909" style="2" customWidth="1"/>
    <col min="8451" max="8451" width="12.3363636363636" style="2" customWidth="1"/>
    <col min="8452" max="8452" width="23.2181818181818" style="2" customWidth="1"/>
    <col min="8453" max="8476" width="10" style="2" customWidth="1"/>
    <col min="8477" max="8696" width="9.55454545454545" style="2"/>
    <col min="8697" max="8697" width="53.8909090909091" style="2" customWidth="1"/>
    <col min="8698" max="8701" width="15.4454545454545" style="2" customWidth="1"/>
    <col min="8702" max="8702" width="20.4454545454545" style="2" customWidth="1"/>
    <col min="8703" max="8703" width="56.2181818181818" style="2" customWidth="1"/>
    <col min="8704" max="8705" width="14.4454545454545" style="2" customWidth="1"/>
    <col min="8706" max="8706" width="14.1090909090909" style="2" customWidth="1"/>
    <col min="8707" max="8707" width="12.3363636363636" style="2" customWidth="1"/>
    <col min="8708" max="8708" width="23.2181818181818" style="2" customWidth="1"/>
    <col min="8709" max="8732" width="10" style="2" customWidth="1"/>
    <col min="8733" max="8952" width="9.55454545454545" style="2"/>
    <col min="8953" max="8953" width="53.8909090909091" style="2" customWidth="1"/>
    <col min="8954" max="8957" width="15.4454545454545" style="2" customWidth="1"/>
    <col min="8958" max="8958" width="20.4454545454545" style="2" customWidth="1"/>
    <col min="8959" max="8959" width="56.2181818181818" style="2" customWidth="1"/>
    <col min="8960" max="8961" width="14.4454545454545" style="2" customWidth="1"/>
    <col min="8962" max="8962" width="14.1090909090909" style="2" customWidth="1"/>
    <col min="8963" max="8963" width="12.3363636363636" style="2" customWidth="1"/>
    <col min="8964" max="8964" width="23.2181818181818" style="2" customWidth="1"/>
    <col min="8965" max="8988" width="10" style="2" customWidth="1"/>
    <col min="8989" max="9208" width="9.55454545454545" style="2"/>
    <col min="9209" max="9209" width="53.8909090909091" style="2" customWidth="1"/>
    <col min="9210" max="9213" width="15.4454545454545" style="2" customWidth="1"/>
    <col min="9214" max="9214" width="20.4454545454545" style="2" customWidth="1"/>
    <col min="9215" max="9215" width="56.2181818181818" style="2" customWidth="1"/>
    <col min="9216" max="9217" width="14.4454545454545" style="2" customWidth="1"/>
    <col min="9218" max="9218" width="14.1090909090909" style="2" customWidth="1"/>
    <col min="9219" max="9219" width="12.3363636363636" style="2" customWidth="1"/>
    <col min="9220" max="9220" width="23.2181818181818" style="2" customWidth="1"/>
    <col min="9221" max="9244" width="10" style="2" customWidth="1"/>
    <col min="9245" max="9464" width="9.55454545454545" style="2"/>
    <col min="9465" max="9465" width="53.8909090909091" style="2" customWidth="1"/>
    <col min="9466" max="9469" width="15.4454545454545" style="2" customWidth="1"/>
    <col min="9470" max="9470" width="20.4454545454545" style="2" customWidth="1"/>
    <col min="9471" max="9471" width="56.2181818181818" style="2" customWidth="1"/>
    <col min="9472" max="9473" width="14.4454545454545" style="2" customWidth="1"/>
    <col min="9474" max="9474" width="14.1090909090909" style="2" customWidth="1"/>
    <col min="9475" max="9475" width="12.3363636363636" style="2" customWidth="1"/>
    <col min="9476" max="9476" width="23.2181818181818" style="2" customWidth="1"/>
    <col min="9477" max="9500" width="10" style="2" customWidth="1"/>
    <col min="9501" max="9720" width="9.55454545454545" style="2"/>
    <col min="9721" max="9721" width="53.8909090909091" style="2" customWidth="1"/>
    <col min="9722" max="9725" width="15.4454545454545" style="2" customWidth="1"/>
    <col min="9726" max="9726" width="20.4454545454545" style="2" customWidth="1"/>
    <col min="9727" max="9727" width="56.2181818181818" style="2" customWidth="1"/>
    <col min="9728" max="9729" width="14.4454545454545" style="2" customWidth="1"/>
    <col min="9730" max="9730" width="14.1090909090909" style="2" customWidth="1"/>
    <col min="9731" max="9731" width="12.3363636363636" style="2" customWidth="1"/>
    <col min="9732" max="9732" width="23.2181818181818" style="2" customWidth="1"/>
    <col min="9733" max="9756" width="10" style="2" customWidth="1"/>
    <col min="9757" max="9976" width="9.55454545454545" style="2"/>
    <col min="9977" max="9977" width="53.8909090909091" style="2" customWidth="1"/>
    <col min="9978" max="9981" width="15.4454545454545" style="2" customWidth="1"/>
    <col min="9982" max="9982" width="20.4454545454545" style="2" customWidth="1"/>
    <col min="9983" max="9983" width="56.2181818181818" style="2" customWidth="1"/>
    <col min="9984" max="9985" width="14.4454545454545" style="2" customWidth="1"/>
    <col min="9986" max="9986" width="14.1090909090909" style="2" customWidth="1"/>
    <col min="9987" max="9987" width="12.3363636363636" style="2" customWidth="1"/>
    <col min="9988" max="9988" width="23.2181818181818" style="2" customWidth="1"/>
    <col min="9989" max="10012" width="10" style="2" customWidth="1"/>
    <col min="10013" max="10232" width="9.55454545454545" style="2"/>
    <col min="10233" max="10233" width="53.8909090909091" style="2" customWidth="1"/>
    <col min="10234" max="10237" width="15.4454545454545" style="2" customWidth="1"/>
    <col min="10238" max="10238" width="20.4454545454545" style="2" customWidth="1"/>
    <col min="10239" max="10239" width="56.2181818181818" style="2" customWidth="1"/>
    <col min="10240" max="10241" width="14.4454545454545" style="2" customWidth="1"/>
    <col min="10242" max="10242" width="14.1090909090909" style="2" customWidth="1"/>
    <col min="10243" max="10243" width="12.3363636363636" style="2" customWidth="1"/>
    <col min="10244" max="10244" width="23.2181818181818" style="2" customWidth="1"/>
    <col min="10245" max="10268" width="10" style="2" customWidth="1"/>
    <col min="10269" max="10488" width="9.55454545454545" style="2"/>
    <col min="10489" max="10489" width="53.8909090909091" style="2" customWidth="1"/>
    <col min="10490" max="10493" width="15.4454545454545" style="2" customWidth="1"/>
    <col min="10494" max="10494" width="20.4454545454545" style="2" customWidth="1"/>
    <col min="10495" max="10495" width="56.2181818181818" style="2" customWidth="1"/>
    <col min="10496" max="10497" width="14.4454545454545" style="2" customWidth="1"/>
    <col min="10498" max="10498" width="14.1090909090909" style="2" customWidth="1"/>
    <col min="10499" max="10499" width="12.3363636363636" style="2" customWidth="1"/>
    <col min="10500" max="10500" width="23.2181818181818" style="2" customWidth="1"/>
    <col min="10501" max="10524" width="10" style="2" customWidth="1"/>
    <col min="10525" max="10744" width="9.55454545454545" style="2"/>
    <col min="10745" max="10745" width="53.8909090909091" style="2" customWidth="1"/>
    <col min="10746" max="10749" width="15.4454545454545" style="2" customWidth="1"/>
    <col min="10750" max="10750" width="20.4454545454545" style="2" customWidth="1"/>
    <col min="10751" max="10751" width="56.2181818181818" style="2" customWidth="1"/>
    <col min="10752" max="10753" width="14.4454545454545" style="2" customWidth="1"/>
    <col min="10754" max="10754" width="14.1090909090909" style="2" customWidth="1"/>
    <col min="10755" max="10755" width="12.3363636363636" style="2" customWidth="1"/>
    <col min="10756" max="10756" width="23.2181818181818" style="2" customWidth="1"/>
    <col min="10757" max="10780" width="10" style="2" customWidth="1"/>
    <col min="10781" max="11000" width="9.55454545454545" style="2"/>
    <col min="11001" max="11001" width="53.8909090909091" style="2" customWidth="1"/>
    <col min="11002" max="11005" width="15.4454545454545" style="2" customWidth="1"/>
    <col min="11006" max="11006" width="20.4454545454545" style="2" customWidth="1"/>
    <col min="11007" max="11007" width="56.2181818181818" style="2" customWidth="1"/>
    <col min="11008" max="11009" width="14.4454545454545" style="2" customWidth="1"/>
    <col min="11010" max="11010" width="14.1090909090909" style="2" customWidth="1"/>
    <col min="11011" max="11011" width="12.3363636363636" style="2" customWidth="1"/>
    <col min="11012" max="11012" width="23.2181818181818" style="2" customWidth="1"/>
    <col min="11013" max="11036" width="10" style="2" customWidth="1"/>
    <col min="11037" max="11256" width="9.55454545454545" style="2"/>
    <col min="11257" max="11257" width="53.8909090909091" style="2" customWidth="1"/>
    <col min="11258" max="11261" width="15.4454545454545" style="2" customWidth="1"/>
    <col min="11262" max="11262" width="20.4454545454545" style="2" customWidth="1"/>
    <col min="11263" max="11263" width="56.2181818181818" style="2" customWidth="1"/>
    <col min="11264" max="11265" width="14.4454545454545" style="2" customWidth="1"/>
    <col min="11266" max="11266" width="14.1090909090909" style="2" customWidth="1"/>
    <col min="11267" max="11267" width="12.3363636363636" style="2" customWidth="1"/>
    <col min="11268" max="11268" width="23.2181818181818" style="2" customWidth="1"/>
    <col min="11269" max="11292" width="10" style="2" customWidth="1"/>
    <col min="11293" max="11512" width="9.55454545454545" style="2"/>
    <col min="11513" max="11513" width="53.8909090909091" style="2" customWidth="1"/>
    <col min="11514" max="11517" width="15.4454545454545" style="2" customWidth="1"/>
    <col min="11518" max="11518" width="20.4454545454545" style="2" customWidth="1"/>
    <col min="11519" max="11519" width="56.2181818181818" style="2" customWidth="1"/>
    <col min="11520" max="11521" width="14.4454545454545" style="2" customWidth="1"/>
    <col min="11522" max="11522" width="14.1090909090909" style="2" customWidth="1"/>
    <col min="11523" max="11523" width="12.3363636363636" style="2" customWidth="1"/>
    <col min="11524" max="11524" width="23.2181818181818" style="2" customWidth="1"/>
    <col min="11525" max="11548" width="10" style="2" customWidth="1"/>
    <col min="11549" max="11768" width="9.55454545454545" style="2"/>
    <col min="11769" max="11769" width="53.8909090909091" style="2" customWidth="1"/>
    <col min="11770" max="11773" width="15.4454545454545" style="2" customWidth="1"/>
    <col min="11774" max="11774" width="20.4454545454545" style="2" customWidth="1"/>
    <col min="11775" max="11775" width="56.2181818181818" style="2" customWidth="1"/>
    <col min="11776" max="11777" width="14.4454545454545" style="2" customWidth="1"/>
    <col min="11778" max="11778" width="14.1090909090909" style="2" customWidth="1"/>
    <col min="11779" max="11779" width="12.3363636363636" style="2" customWidth="1"/>
    <col min="11780" max="11780" width="23.2181818181818" style="2" customWidth="1"/>
    <col min="11781" max="11804" width="10" style="2" customWidth="1"/>
    <col min="11805" max="12024" width="9.55454545454545" style="2"/>
    <col min="12025" max="12025" width="53.8909090909091" style="2" customWidth="1"/>
    <col min="12026" max="12029" width="15.4454545454545" style="2" customWidth="1"/>
    <col min="12030" max="12030" width="20.4454545454545" style="2" customWidth="1"/>
    <col min="12031" max="12031" width="56.2181818181818" style="2" customWidth="1"/>
    <col min="12032" max="12033" width="14.4454545454545" style="2" customWidth="1"/>
    <col min="12034" max="12034" width="14.1090909090909" style="2" customWidth="1"/>
    <col min="12035" max="12035" width="12.3363636363636" style="2" customWidth="1"/>
    <col min="12036" max="12036" width="23.2181818181818" style="2" customWidth="1"/>
    <col min="12037" max="12060" width="10" style="2" customWidth="1"/>
    <col min="12061" max="12280" width="9.55454545454545" style="2"/>
    <col min="12281" max="12281" width="53.8909090909091" style="2" customWidth="1"/>
    <col min="12282" max="12285" width="15.4454545454545" style="2" customWidth="1"/>
    <col min="12286" max="12286" width="20.4454545454545" style="2" customWidth="1"/>
    <col min="12287" max="12287" width="56.2181818181818" style="2" customWidth="1"/>
    <col min="12288" max="12289" width="14.4454545454545" style="2" customWidth="1"/>
    <col min="12290" max="12290" width="14.1090909090909" style="2" customWidth="1"/>
    <col min="12291" max="12291" width="12.3363636363636" style="2" customWidth="1"/>
    <col min="12292" max="12292" width="23.2181818181818" style="2" customWidth="1"/>
    <col min="12293" max="12316" width="10" style="2" customWidth="1"/>
    <col min="12317" max="12536" width="9.55454545454545" style="2"/>
    <col min="12537" max="12537" width="53.8909090909091" style="2" customWidth="1"/>
    <col min="12538" max="12541" width="15.4454545454545" style="2" customWidth="1"/>
    <col min="12542" max="12542" width="20.4454545454545" style="2" customWidth="1"/>
    <col min="12543" max="12543" width="56.2181818181818" style="2" customWidth="1"/>
    <col min="12544" max="12545" width="14.4454545454545" style="2" customWidth="1"/>
    <col min="12546" max="12546" width="14.1090909090909" style="2" customWidth="1"/>
    <col min="12547" max="12547" width="12.3363636363636" style="2" customWidth="1"/>
    <col min="12548" max="12548" width="23.2181818181818" style="2" customWidth="1"/>
    <col min="12549" max="12572" width="10" style="2" customWidth="1"/>
    <col min="12573" max="12792" width="9.55454545454545" style="2"/>
    <col min="12793" max="12793" width="53.8909090909091" style="2" customWidth="1"/>
    <col min="12794" max="12797" width="15.4454545454545" style="2" customWidth="1"/>
    <col min="12798" max="12798" width="20.4454545454545" style="2" customWidth="1"/>
    <col min="12799" max="12799" width="56.2181818181818" style="2" customWidth="1"/>
    <col min="12800" max="12801" width="14.4454545454545" style="2" customWidth="1"/>
    <col min="12802" max="12802" width="14.1090909090909" style="2" customWidth="1"/>
    <col min="12803" max="12803" width="12.3363636363636" style="2" customWidth="1"/>
    <col min="12804" max="12804" width="23.2181818181818" style="2" customWidth="1"/>
    <col min="12805" max="12828" width="10" style="2" customWidth="1"/>
    <col min="12829" max="13048" width="9.55454545454545" style="2"/>
    <col min="13049" max="13049" width="53.8909090909091" style="2" customWidth="1"/>
    <col min="13050" max="13053" width="15.4454545454545" style="2" customWidth="1"/>
    <col min="13054" max="13054" width="20.4454545454545" style="2" customWidth="1"/>
    <col min="13055" max="13055" width="56.2181818181818" style="2" customWidth="1"/>
    <col min="13056" max="13057" width="14.4454545454545" style="2" customWidth="1"/>
    <col min="13058" max="13058" width="14.1090909090909" style="2" customWidth="1"/>
    <col min="13059" max="13059" width="12.3363636363636" style="2" customWidth="1"/>
    <col min="13060" max="13060" width="23.2181818181818" style="2" customWidth="1"/>
    <col min="13061" max="13084" width="10" style="2" customWidth="1"/>
    <col min="13085" max="13304" width="9.55454545454545" style="2"/>
    <col min="13305" max="13305" width="53.8909090909091" style="2" customWidth="1"/>
    <col min="13306" max="13309" width="15.4454545454545" style="2" customWidth="1"/>
    <col min="13310" max="13310" width="20.4454545454545" style="2" customWidth="1"/>
    <col min="13311" max="13311" width="56.2181818181818" style="2" customWidth="1"/>
    <col min="13312" max="13313" width="14.4454545454545" style="2" customWidth="1"/>
    <col min="13314" max="13314" width="14.1090909090909" style="2" customWidth="1"/>
    <col min="13315" max="13315" width="12.3363636363636" style="2" customWidth="1"/>
    <col min="13316" max="13316" width="23.2181818181818" style="2" customWidth="1"/>
    <col min="13317" max="13340" width="10" style="2" customWidth="1"/>
    <col min="13341" max="13560" width="9.55454545454545" style="2"/>
    <col min="13561" max="13561" width="53.8909090909091" style="2" customWidth="1"/>
    <col min="13562" max="13565" width="15.4454545454545" style="2" customWidth="1"/>
    <col min="13566" max="13566" width="20.4454545454545" style="2" customWidth="1"/>
    <col min="13567" max="13567" width="56.2181818181818" style="2" customWidth="1"/>
    <col min="13568" max="13569" width="14.4454545454545" style="2" customWidth="1"/>
    <col min="13570" max="13570" width="14.1090909090909" style="2" customWidth="1"/>
    <col min="13571" max="13571" width="12.3363636363636" style="2" customWidth="1"/>
    <col min="13572" max="13572" width="23.2181818181818" style="2" customWidth="1"/>
    <col min="13573" max="13596" width="10" style="2" customWidth="1"/>
    <col min="13597" max="13816" width="9.55454545454545" style="2"/>
    <col min="13817" max="13817" width="53.8909090909091" style="2" customWidth="1"/>
    <col min="13818" max="13821" width="15.4454545454545" style="2" customWidth="1"/>
    <col min="13822" max="13822" width="20.4454545454545" style="2" customWidth="1"/>
    <col min="13823" max="13823" width="56.2181818181818" style="2" customWidth="1"/>
    <col min="13824" max="13825" width="14.4454545454545" style="2" customWidth="1"/>
    <col min="13826" max="13826" width="14.1090909090909" style="2" customWidth="1"/>
    <col min="13827" max="13827" width="12.3363636363636" style="2" customWidth="1"/>
    <col min="13828" max="13828" width="23.2181818181818" style="2" customWidth="1"/>
    <col min="13829" max="13852" width="10" style="2" customWidth="1"/>
    <col min="13853" max="14072" width="9.55454545454545" style="2"/>
    <col min="14073" max="14073" width="53.8909090909091" style="2" customWidth="1"/>
    <col min="14074" max="14077" width="15.4454545454545" style="2" customWidth="1"/>
    <col min="14078" max="14078" width="20.4454545454545" style="2" customWidth="1"/>
    <col min="14079" max="14079" width="56.2181818181818" style="2" customWidth="1"/>
    <col min="14080" max="14081" width="14.4454545454545" style="2" customWidth="1"/>
    <col min="14082" max="14082" width="14.1090909090909" style="2" customWidth="1"/>
    <col min="14083" max="14083" width="12.3363636363636" style="2" customWidth="1"/>
    <col min="14084" max="14084" width="23.2181818181818" style="2" customWidth="1"/>
    <col min="14085" max="14108" width="10" style="2" customWidth="1"/>
    <col min="14109" max="14328" width="9.55454545454545" style="2"/>
    <col min="14329" max="14329" width="53.8909090909091" style="2" customWidth="1"/>
    <col min="14330" max="14333" width="15.4454545454545" style="2" customWidth="1"/>
    <col min="14334" max="14334" width="20.4454545454545" style="2" customWidth="1"/>
    <col min="14335" max="14335" width="56.2181818181818" style="2" customWidth="1"/>
    <col min="14336" max="14337" width="14.4454545454545" style="2" customWidth="1"/>
    <col min="14338" max="14338" width="14.1090909090909" style="2" customWidth="1"/>
    <col min="14339" max="14339" width="12.3363636363636" style="2" customWidth="1"/>
    <col min="14340" max="14340" width="23.2181818181818" style="2" customWidth="1"/>
    <col min="14341" max="14364" width="10" style="2" customWidth="1"/>
    <col min="14365" max="14584" width="9.55454545454545" style="2"/>
    <col min="14585" max="14585" width="53.8909090909091" style="2" customWidth="1"/>
    <col min="14586" max="14589" width="15.4454545454545" style="2" customWidth="1"/>
    <col min="14590" max="14590" width="20.4454545454545" style="2" customWidth="1"/>
    <col min="14591" max="14591" width="56.2181818181818" style="2" customWidth="1"/>
    <col min="14592" max="14593" width="14.4454545454545" style="2" customWidth="1"/>
    <col min="14594" max="14594" width="14.1090909090909" style="2" customWidth="1"/>
    <col min="14595" max="14595" width="12.3363636363636" style="2" customWidth="1"/>
    <col min="14596" max="14596" width="23.2181818181818" style="2" customWidth="1"/>
    <col min="14597" max="14620" width="10" style="2" customWidth="1"/>
    <col min="14621" max="14840" width="9.55454545454545" style="2"/>
    <col min="14841" max="14841" width="53.8909090909091" style="2" customWidth="1"/>
    <col min="14842" max="14845" width="15.4454545454545" style="2" customWidth="1"/>
    <col min="14846" max="14846" width="20.4454545454545" style="2" customWidth="1"/>
    <col min="14847" max="14847" width="56.2181818181818" style="2" customWidth="1"/>
    <col min="14848" max="14849" width="14.4454545454545" style="2" customWidth="1"/>
    <col min="14850" max="14850" width="14.1090909090909" style="2" customWidth="1"/>
    <col min="14851" max="14851" width="12.3363636363636" style="2" customWidth="1"/>
    <col min="14852" max="14852" width="23.2181818181818" style="2" customWidth="1"/>
    <col min="14853" max="14876" width="10" style="2" customWidth="1"/>
    <col min="14877" max="15096" width="9.55454545454545" style="2"/>
    <col min="15097" max="15097" width="53.8909090909091" style="2" customWidth="1"/>
    <col min="15098" max="15101" width="15.4454545454545" style="2" customWidth="1"/>
    <col min="15102" max="15102" width="20.4454545454545" style="2" customWidth="1"/>
    <col min="15103" max="15103" width="56.2181818181818" style="2" customWidth="1"/>
    <col min="15104" max="15105" width="14.4454545454545" style="2" customWidth="1"/>
    <col min="15106" max="15106" width="14.1090909090909" style="2" customWidth="1"/>
    <col min="15107" max="15107" width="12.3363636363636" style="2" customWidth="1"/>
    <col min="15108" max="15108" width="23.2181818181818" style="2" customWidth="1"/>
    <col min="15109" max="15132" width="10" style="2" customWidth="1"/>
    <col min="15133" max="15352" width="9.55454545454545" style="2"/>
    <col min="15353" max="15353" width="53.8909090909091" style="2" customWidth="1"/>
    <col min="15354" max="15357" width="15.4454545454545" style="2" customWidth="1"/>
    <col min="15358" max="15358" width="20.4454545454545" style="2" customWidth="1"/>
    <col min="15359" max="15359" width="56.2181818181818" style="2" customWidth="1"/>
    <col min="15360" max="15361" width="14.4454545454545" style="2" customWidth="1"/>
    <col min="15362" max="15362" width="14.1090909090909" style="2" customWidth="1"/>
    <col min="15363" max="15363" width="12.3363636363636" style="2" customWidth="1"/>
    <col min="15364" max="15364" width="23.2181818181818" style="2" customWidth="1"/>
    <col min="15365" max="15388" width="10" style="2" customWidth="1"/>
    <col min="15389" max="15608" width="9.55454545454545" style="2"/>
    <col min="15609" max="15609" width="53.8909090909091" style="2" customWidth="1"/>
    <col min="15610" max="15613" width="15.4454545454545" style="2" customWidth="1"/>
    <col min="15614" max="15614" width="20.4454545454545" style="2" customWidth="1"/>
    <col min="15615" max="15615" width="56.2181818181818" style="2" customWidth="1"/>
    <col min="15616" max="15617" width="14.4454545454545" style="2" customWidth="1"/>
    <col min="15618" max="15618" width="14.1090909090909" style="2" customWidth="1"/>
    <col min="15619" max="15619" width="12.3363636363636" style="2" customWidth="1"/>
    <col min="15620" max="15620" width="23.2181818181818" style="2" customWidth="1"/>
    <col min="15621" max="15644" width="10" style="2" customWidth="1"/>
    <col min="15645" max="15864" width="9.55454545454545" style="2"/>
    <col min="15865" max="15865" width="53.8909090909091" style="2" customWidth="1"/>
    <col min="15866" max="15869" width="15.4454545454545" style="2" customWidth="1"/>
    <col min="15870" max="15870" width="20.4454545454545" style="2" customWidth="1"/>
    <col min="15871" max="15871" width="56.2181818181818" style="2" customWidth="1"/>
    <col min="15872" max="15873" width="14.4454545454545" style="2" customWidth="1"/>
    <col min="15874" max="15874" width="14.1090909090909" style="2" customWidth="1"/>
    <col min="15875" max="15875" width="12.3363636363636" style="2" customWidth="1"/>
    <col min="15876" max="15876" width="23.2181818181818" style="2" customWidth="1"/>
    <col min="15877" max="15900" width="10" style="2" customWidth="1"/>
    <col min="15901" max="16120" width="9.55454545454545" style="2"/>
    <col min="16121" max="16121" width="53.8909090909091" style="2" customWidth="1"/>
    <col min="16122" max="16125" width="15.4454545454545" style="2" customWidth="1"/>
    <col min="16126" max="16126" width="20.4454545454545" style="2" customWidth="1"/>
    <col min="16127" max="16127" width="56.2181818181818" style="2" customWidth="1"/>
    <col min="16128" max="16129" width="14.4454545454545" style="2" customWidth="1"/>
    <col min="16130" max="16130" width="14.1090909090909" style="2" customWidth="1"/>
    <col min="16131" max="16131" width="12.3363636363636" style="2" customWidth="1"/>
    <col min="16132" max="16132" width="23.2181818181818" style="2" customWidth="1"/>
    <col min="16133" max="16156" width="10" style="2" customWidth="1"/>
    <col min="16157" max="16384" width="9.55454545454545" style="2"/>
  </cols>
  <sheetData>
    <row r="1" ht="31.5" customHeight="1" spans="1:4">
      <c r="A1" s="3" t="s">
        <v>184</v>
      </c>
      <c r="B1" s="3"/>
      <c r="C1" s="3"/>
      <c r="D1" s="3"/>
    </row>
    <row r="2" ht="32.4" customHeight="1" spans="1:4">
      <c r="A2" s="4"/>
      <c r="B2" s="4"/>
      <c r="C2" s="4"/>
      <c r="D2" s="5" t="s">
        <v>2</v>
      </c>
    </row>
    <row r="3" ht="53.4" customHeight="1" spans="1:4">
      <c r="A3" s="6" t="s">
        <v>185</v>
      </c>
      <c r="B3" s="7" t="s">
        <v>88</v>
      </c>
      <c r="C3" s="7" t="s">
        <v>89</v>
      </c>
      <c r="D3" s="7" t="s">
        <v>123</v>
      </c>
    </row>
    <row r="4" ht="22.5" customHeight="1" spans="1:4">
      <c r="A4" s="8" t="s">
        <v>186</v>
      </c>
      <c r="B4" s="9">
        <f>SUM(B5,B13,B14)</f>
        <v>1667</v>
      </c>
      <c r="C4" s="9">
        <f>SUM(C5,C13,C14)</f>
        <v>2748.53</v>
      </c>
      <c r="D4" s="9">
        <f>C4-B4</f>
        <v>1081.53</v>
      </c>
    </row>
    <row r="5" ht="25.2" customHeight="1" spans="1:4">
      <c r="A5" s="10" t="s">
        <v>187</v>
      </c>
      <c r="B5" s="9">
        <f>SUM(B6,B8,B10,B11,B12)</f>
        <v>928</v>
      </c>
      <c r="C5" s="9">
        <f>SUM(C6,C8,C10,C11,C12)</f>
        <v>1393.53</v>
      </c>
      <c r="D5" s="9">
        <f t="shared" ref="D5:D27" si="0">C5-B5</f>
        <v>465.53</v>
      </c>
    </row>
    <row r="6" ht="25.2" customHeight="1" spans="1:4">
      <c r="A6" s="11" t="s">
        <v>188</v>
      </c>
      <c r="B6" s="9">
        <f>B7</f>
        <v>928</v>
      </c>
      <c r="C6" s="9">
        <f>C7</f>
        <v>1373.53</v>
      </c>
      <c r="D6" s="9">
        <f t="shared" si="0"/>
        <v>445.53</v>
      </c>
    </row>
    <row r="7" ht="25.2" customHeight="1" spans="1:4">
      <c r="A7" s="12" t="s">
        <v>189</v>
      </c>
      <c r="B7" s="9">
        <v>928</v>
      </c>
      <c r="C7" s="9">
        <v>1373.53</v>
      </c>
      <c r="D7" s="9">
        <f t="shared" si="0"/>
        <v>445.53</v>
      </c>
    </row>
    <row r="8" ht="25.2" customHeight="1" spans="1:4">
      <c r="A8" s="11" t="s">
        <v>190</v>
      </c>
      <c r="B8" s="9">
        <f>B9</f>
        <v>0</v>
      </c>
      <c r="C8" s="9">
        <f>C9</f>
        <v>20</v>
      </c>
      <c r="D8" s="9">
        <f t="shared" si="0"/>
        <v>20</v>
      </c>
    </row>
    <row r="9" ht="25.2" customHeight="1" spans="1:4">
      <c r="A9" s="12" t="s">
        <v>191</v>
      </c>
      <c r="B9" s="9"/>
      <c r="C9" s="9">
        <v>20</v>
      </c>
      <c r="D9" s="9">
        <f t="shared" si="0"/>
        <v>20</v>
      </c>
    </row>
    <row r="10" ht="25.2" customHeight="1" spans="1:4">
      <c r="A10" s="11" t="s">
        <v>192</v>
      </c>
      <c r="B10" s="9"/>
      <c r="C10" s="9"/>
      <c r="D10" s="9">
        <f t="shared" si="0"/>
        <v>0</v>
      </c>
    </row>
    <row r="11" ht="25.2" customHeight="1" spans="1:4">
      <c r="A11" s="11" t="s">
        <v>193</v>
      </c>
      <c r="B11" s="9"/>
      <c r="C11" s="9"/>
      <c r="D11" s="9">
        <f t="shared" si="0"/>
        <v>0</v>
      </c>
    </row>
    <row r="12" ht="25.2" customHeight="1" spans="1:4">
      <c r="A12" s="11" t="s">
        <v>194</v>
      </c>
      <c r="B12" s="9"/>
      <c r="C12" s="9"/>
      <c r="D12" s="9">
        <f t="shared" si="0"/>
        <v>0</v>
      </c>
    </row>
    <row r="13" ht="25.2" customHeight="1" spans="1:4">
      <c r="A13" s="10" t="s">
        <v>195</v>
      </c>
      <c r="B13" s="9">
        <v>658</v>
      </c>
      <c r="C13" s="9">
        <v>1274</v>
      </c>
      <c r="D13" s="9">
        <f t="shared" si="0"/>
        <v>616</v>
      </c>
    </row>
    <row r="14" ht="25.2" customHeight="1" spans="1:4">
      <c r="A14" s="10" t="s">
        <v>196</v>
      </c>
      <c r="B14" s="9">
        <v>81</v>
      </c>
      <c r="C14" s="9">
        <v>81</v>
      </c>
      <c r="D14" s="9">
        <f t="shared" si="0"/>
        <v>0</v>
      </c>
    </row>
    <row r="15" ht="25.2" customHeight="1" spans="1:4">
      <c r="A15" s="8" t="s">
        <v>197</v>
      </c>
      <c r="B15" s="9">
        <f>SUM(B16,B25,B27)</f>
        <v>1667</v>
      </c>
      <c r="C15" s="9">
        <f>SUM(C16,C25,C27)</f>
        <v>2748.53</v>
      </c>
      <c r="D15" s="9">
        <f t="shared" si="0"/>
        <v>1081.53</v>
      </c>
    </row>
    <row r="16" ht="25.2" customHeight="1" spans="1:4">
      <c r="A16" s="10" t="s">
        <v>198</v>
      </c>
      <c r="B16" s="9">
        <f>SUM(B17,B19,B22,B23)</f>
        <v>1388</v>
      </c>
      <c r="C16" s="9">
        <f>C17+C19+C22+C23</f>
        <v>1238.04</v>
      </c>
      <c r="D16" s="9">
        <f t="shared" si="0"/>
        <v>-149.96</v>
      </c>
    </row>
    <row r="17" ht="25.2" customHeight="1" spans="1:4">
      <c r="A17" s="11" t="s">
        <v>199</v>
      </c>
      <c r="B17" s="9">
        <f>SUM(B18:B18)</f>
        <v>162</v>
      </c>
      <c r="C17" s="9">
        <f>SUM(C18:C18)</f>
        <v>162</v>
      </c>
      <c r="D17" s="9">
        <f t="shared" si="0"/>
        <v>0</v>
      </c>
    </row>
    <row r="18" ht="25.2" customHeight="1" spans="1:4">
      <c r="A18" s="12" t="s">
        <v>200</v>
      </c>
      <c r="B18" s="9">
        <v>162</v>
      </c>
      <c r="C18" s="9">
        <v>162</v>
      </c>
      <c r="D18" s="9">
        <f t="shared" si="0"/>
        <v>0</v>
      </c>
    </row>
    <row r="19" ht="25.2" customHeight="1" spans="1:4">
      <c r="A19" s="11" t="s">
        <v>201</v>
      </c>
      <c r="B19" s="9">
        <f>SUM(B20:B21)</f>
        <v>649</v>
      </c>
      <c r="C19" s="9">
        <f>SUM(C20:C21)</f>
        <v>961.47</v>
      </c>
      <c r="D19" s="9">
        <f t="shared" si="0"/>
        <v>312.47</v>
      </c>
    </row>
    <row r="20" ht="25.2" customHeight="1" spans="1:4">
      <c r="A20" s="12" t="s">
        <v>202</v>
      </c>
      <c r="B20" s="9">
        <v>249</v>
      </c>
      <c r="C20" s="9">
        <v>961.47</v>
      </c>
      <c r="D20" s="9">
        <f t="shared" si="0"/>
        <v>712.47</v>
      </c>
    </row>
    <row r="21" ht="25.2" customHeight="1" spans="1:4">
      <c r="A21" s="12" t="s">
        <v>203</v>
      </c>
      <c r="B21" s="9">
        <v>400</v>
      </c>
      <c r="C21" s="9"/>
      <c r="D21" s="9">
        <f t="shared" si="0"/>
        <v>-400</v>
      </c>
    </row>
    <row r="22" ht="25.2" customHeight="1" spans="1:4">
      <c r="A22" s="11" t="s">
        <v>204</v>
      </c>
      <c r="B22" s="9"/>
      <c r="C22" s="9"/>
      <c r="D22" s="9">
        <f t="shared" si="0"/>
        <v>0</v>
      </c>
    </row>
    <row r="23" ht="25.2" customHeight="1" spans="1:4">
      <c r="A23" s="11" t="s">
        <v>205</v>
      </c>
      <c r="B23" s="9">
        <f t="shared" ref="B23:C23" si="1">B24</f>
        <v>577</v>
      </c>
      <c r="C23" s="9">
        <f t="shared" si="1"/>
        <v>114.57</v>
      </c>
      <c r="D23" s="9">
        <f t="shared" si="0"/>
        <v>-462.43</v>
      </c>
    </row>
    <row r="24" ht="25.2" customHeight="1" spans="1:4">
      <c r="A24" s="12" t="s">
        <v>206</v>
      </c>
      <c r="B24" s="9">
        <v>577</v>
      </c>
      <c r="C24" s="9">
        <v>114.57</v>
      </c>
      <c r="D24" s="9">
        <f t="shared" si="0"/>
        <v>-462.43</v>
      </c>
    </row>
    <row r="25" ht="25.2" customHeight="1" spans="1:4">
      <c r="A25" s="10" t="s">
        <v>207</v>
      </c>
      <c r="B25" s="9">
        <f>B26</f>
        <v>279</v>
      </c>
      <c r="C25" s="9">
        <f>C26</f>
        <v>964.26</v>
      </c>
      <c r="D25" s="9">
        <f t="shared" si="0"/>
        <v>685.26</v>
      </c>
    </row>
    <row r="26" ht="25.2" customHeight="1" spans="1:4">
      <c r="A26" s="12" t="s">
        <v>208</v>
      </c>
      <c r="B26" s="9">
        <v>279</v>
      </c>
      <c r="C26" s="9">
        <v>964.26</v>
      </c>
      <c r="D26" s="9">
        <f t="shared" si="0"/>
        <v>685.26</v>
      </c>
    </row>
    <row r="27" ht="25.2" customHeight="1" spans="1:4">
      <c r="A27" s="10" t="s">
        <v>209</v>
      </c>
      <c r="B27" s="9"/>
      <c r="C27" s="9">
        <v>546.23</v>
      </c>
      <c r="D27" s="9">
        <f t="shared" si="0"/>
        <v>546.23</v>
      </c>
    </row>
  </sheetData>
  <mergeCells count="2">
    <mergeCell ref="A1:D1"/>
    <mergeCell ref="A2:C2"/>
  </mergeCells>
  <printOptions horizontalCentered="1"/>
  <pageMargins left="0.511811023622047" right="0.511811023622047" top="0.748031496062992" bottom="0.748031496062992" header="0.31496062992126" footer="0.31496062992126"/>
  <pageSetup paperSize="8" orientation="portrait" horizontalDpi="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收入调整总表</vt:lpstr>
      <vt:lpstr>一般公共预算收入调整明细 </vt:lpstr>
      <vt:lpstr>一般支出调整</vt:lpstr>
      <vt:lpstr>一般公共预算平衡情况 </vt:lpstr>
      <vt:lpstr>政府性基金收入调整明细</vt:lpstr>
      <vt:lpstr>政府性基金支出调整</vt:lpstr>
      <vt:lpstr>政府性基金预算平衡情况  </vt:lpstr>
      <vt:lpstr>国有资本经营预算收支调整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pc602</cp:lastModifiedBy>
  <dcterms:created xsi:type="dcterms:W3CDTF">2022-11-09T16:45:00Z</dcterms:created>
  <cp:lastPrinted>2024-11-27T17:48:00Z</cp:lastPrinted>
  <dcterms:modified xsi:type="dcterms:W3CDTF">2025-11-10T15:37:26Z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BDABCBB24D9648D7858B0CF1E7E686D5</vt:lpwstr>
  </property>
  <property fmtid="{D5CDD505-2E9C-101B-9397-08002B2CF9AE}" pid="3" name="KSOProductBuildVer">
    <vt:lpwstr>2052-11.8.2.1132</vt:lpwstr>
  </property>
</Properties>
</file>