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8" activeTab="19"/>
  </bookViews>
  <sheets>
    <sheet name="18公共收预" sheetId="38" r:id="rId1"/>
    <sheet name="18公共支出预计 " sheetId="60" r:id="rId2"/>
    <sheet name="18公共预算平衡" sheetId="9" r:id="rId3"/>
    <sheet name="18基金收预" sheetId="45" r:id="rId4"/>
    <sheet name="18基金支出预计 " sheetId="47" r:id="rId5"/>
    <sheet name="18基金预算平衡" sheetId="44" r:id="rId6"/>
    <sheet name="2018年社保基金收支" sheetId="61" r:id="rId7"/>
    <sheet name="19公共收预 " sheetId="56" r:id="rId8"/>
    <sheet name="2018－2019公共支比" sheetId="22" r:id="rId9"/>
    <sheet name="一般公共预算支出功能分类" sheetId="62" r:id="rId10"/>
    <sheet name="一般公共预算支出经济分类" sheetId="63" r:id="rId11"/>
    <sheet name="19基金收预 " sheetId="46" r:id="rId12"/>
    <sheet name="2018－2019基金支比" sheetId="48" r:id="rId13"/>
    <sheet name="2019年国有资本经营收入预算" sheetId="58" r:id="rId14"/>
    <sheet name="2019年国有资本经营支出预算" sheetId="68" r:id="rId15"/>
    <sheet name="2019年社保基金收入预算 " sheetId="59" r:id="rId16"/>
    <sheet name="2019年社保基金支出预算 " sheetId="69" r:id="rId17"/>
    <sheet name="2018年政府一般债务限额和余额情况表" sheetId="64" r:id="rId18"/>
    <sheet name="2018年政府专项债务限额和余额情况 " sheetId="67" r:id="rId19"/>
    <sheet name="2018年-2019年蔡甸区一般公共预算税收返还和转移支付表" sheetId="65" r:id="rId20"/>
    <sheet name="2018年-2019年蔡甸区政府性基金转移支付表" sheetId="66" r:id="rId21"/>
  </sheets>
  <definedNames>
    <definedName name="_xlnm.Print_Area" localSheetId="0">'18公共收预'!$A$1:$K$28</definedName>
    <definedName name="_xlnm.Print_Area" localSheetId="2">'18公共预算平衡'!$A$1:$G$43</definedName>
    <definedName name="_xlnm.Print_Area" localSheetId="1">'18公共支出预计 '!#REF!</definedName>
    <definedName name="_xlnm.Print_Area" localSheetId="3">'18基金收预'!$A$1:$J$12</definedName>
    <definedName name="_xlnm.Print_Area" localSheetId="5">'18基金预算平衡'!$A$1:$F$24</definedName>
    <definedName name="_xlnm.Print_Area" localSheetId="4">'18基金支出预计 '!$A$1:$J$15</definedName>
    <definedName name="_xlnm.Print_Area" localSheetId="7">'19公共收预 '!$A$1:$I$28</definedName>
    <definedName name="_xlnm.Print_Area" localSheetId="11">'19基金收预 '!$A$1:$I$11</definedName>
    <definedName name="_xlnm.Print_Area" localSheetId="8">'2018－2019公共支比'!#REF!</definedName>
    <definedName name="_xlnm.Print_Area" localSheetId="12">'2018－2019基金支比'!#REF!</definedName>
    <definedName name="_xlnm.Print_Area" localSheetId="6">'2018年社保基金收支'!$A$1:$G$23</definedName>
  </definedNames>
  <calcPr calcId="144525"/>
</workbook>
</file>

<file path=xl/sharedStrings.xml><?xml version="1.0" encoding="utf-8"?>
<sst xmlns="http://schemas.openxmlformats.org/spreadsheetml/2006/main" count="1156" uniqueCount="975">
  <si>
    <t xml:space="preserve">  表1－1</t>
  </si>
  <si>
    <t>蔡甸区2018年一般公共预算收入预计完成情况表</t>
  </si>
  <si>
    <t xml:space="preserve"> 2018.12.21</t>
  </si>
  <si>
    <r>
      <rPr>
        <sz val="10"/>
        <rFont val="宋体"/>
        <charset val="134"/>
      </rPr>
      <t>蔡财预制</t>
    </r>
    <r>
      <rPr>
        <sz val="10"/>
        <rFont val="Times New Roman"/>
        <charset val="134"/>
      </rPr>
      <t>:</t>
    </r>
  </si>
  <si>
    <t>单位:万元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</si>
  <si>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目</t>
    </r>
  </si>
  <si>
    <r>
      <rPr>
        <b/>
        <sz val="11"/>
        <rFont val="Times New Roman"/>
        <charset val="134"/>
      </rPr>
      <t>2017</t>
    </r>
    <r>
      <rPr>
        <b/>
        <sz val="11"/>
        <rFont val="宋体"/>
        <charset val="134"/>
      </rPr>
      <t>年实际完成</t>
    </r>
  </si>
  <si>
    <r>
      <rPr>
        <b/>
        <sz val="11"/>
        <rFont val="Times New Roman"/>
        <charset val="134"/>
      </rPr>
      <t>2018</t>
    </r>
    <r>
      <rPr>
        <b/>
        <sz val="11"/>
        <rFont val="宋体"/>
        <charset val="134"/>
      </rPr>
      <t>年人大报告目标</t>
    </r>
  </si>
  <si>
    <r>
      <rPr>
        <b/>
        <sz val="11"/>
        <rFont val="Times New Roman"/>
        <charset val="134"/>
      </rPr>
      <t>2018</t>
    </r>
    <r>
      <rPr>
        <b/>
        <sz val="11"/>
        <rFont val="宋体"/>
        <charset val="134"/>
      </rPr>
      <t>年
预算调整目标</t>
    </r>
  </si>
  <si>
    <r>
      <rPr>
        <b/>
        <sz val="11"/>
        <rFont val="Times New Roman"/>
        <charset val="134"/>
      </rPr>
      <t>2018</t>
    </r>
    <r>
      <rPr>
        <b/>
        <sz val="11"/>
        <rFont val="宋体"/>
        <charset val="134"/>
      </rPr>
      <t>年预计完成</t>
    </r>
  </si>
  <si>
    <r>
      <rPr>
        <sz val="11"/>
        <rFont val="宋体"/>
        <charset val="134"/>
      </rPr>
      <t>备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注</t>
    </r>
  </si>
  <si>
    <r>
      <rPr>
        <b/>
        <sz val="11"/>
        <rFont val="宋体"/>
        <charset val="134"/>
      </rPr>
      <t>年收入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预期</t>
    </r>
  </si>
  <si>
    <r>
      <rPr>
        <b/>
        <sz val="11"/>
        <rFont val="宋体"/>
        <charset val="134"/>
      </rPr>
      <t>比上年增加</t>
    </r>
  </si>
  <si>
    <r>
      <rPr>
        <b/>
        <sz val="11"/>
        <rFont val="宋体"/>
        <charset val="134"/>
      </rPr>
      <t>增长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</si>
  <si>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完成数</t>
    </r>
  </si>
  <si>
    <r>
      <rPr>
        <b/>
        <sz val="11"/>
        <rFont val="宋体"/>
        <charset val="134"/>
      </rPr>
      <t>占调整
预算</t>
    </r>
    <r>
      <rPr>
        <b/>
        <sz val="11"/>
        <rFont val="Times New Roman"/>
        <charset val="134"/>
      </rPr>
      <t>%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</si>
  <si>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7年地方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</si>
  <si>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</t>
    </r>
    <r>
      <rPr>
        <sz val="12"/>
        <rFont val="宋体"/>
        <charset val="134"/>
      </rPr>
      <t>地方</t>
    </r>
    <r>
      <rPr>
        <sz val="12"/>
        <rFont val="宋体"/>
        <charset val="134"/>
      </rPr>
      <t>人大</t>
    </r>
  </si>
  <si>
    <t>18地方预计</t>
  </si>
  <si>
    <t>1－11月</t>
  </si>
  <si>
    <t>1-11月地方</t>
  </si>
  <si>
    <t>12月预计</t>
  </si>
  <si>
    <t>12月地方</t>
  </si>
  <si>
    <t>调整目标</t>
  </si>
  <si>
    <r>
      <rPr>
        <b/>
        <sz val="14"/>
        <rFont val="仿宋_GB2312"/>
        <charset val="134"/>
      </rPr>
      <t>一般公共预算总收入</t>
    </r>
  </si>
  <si>
    <r>
      <rPr>
        <sz val="10"/>
        <rFont val="宋体"/>
        <charset val="134"/>
      </rPr>
      <t>地方税收</t>
    </r>
    <r>
      <rPr>
        <sz val="10"/>
        <rFont val="Times New Roman"/>
        <charset val="134"/>
      </rPr>
      <t>27.83</t>
    </r>
    <r>
      <rPr>
        <sz val="10"/>
        <rFont val="宋体"/>
        <charset val="134"/>
      </rPr>
      <t>亿元，比上年同期</t>
    </r>
    <r>
      <rPr>
        <sz val="10"/>
        <rFont val="Times New Roman"/>
        <charset val="134"/>
      </rPr>
      <t>24.05</t>
    </r>
    <r>
      <rPr>
        <sz val="10"/>
        <rFont val="宋体"/>
        <charset val="134"/>
      </rPr>
      <t>亿元增加</t>
    </r>
    <r>
      <rPr>
        <sz val="10"/>
        <rFont val="Times New Roman"/>
        <charset val="134"/>
      </rPr>
      <t>3.78</t>
    </r>
    <r>
      <rPr>
        <sz val="10"/>
        <rFont val="宋体"/>
        <charset val="134"/>
      </rPr>
      <t>亿元，增长</t>
    </r>
    <r>
      <rPr>
        <sz val="10"/>
        <rFont val="Times New Roman"/>
        <charset val="134"/>
      </rPr>
      <t>15.7%</t>
    </r>
    <r>
      <rPr>
        <sz val="10"/>
        <rFont val="宋体"/>
        <charset val="134"/>
      </rPr>
      <t>，占地方一般公共预算收入比重为</t>
    </r>
    <r>
      <rPr>
        <sz val="10"/>
        <rFont val="Times New Roman"/>
        <charset val="134"/>
      </rPr>
      <t>78.6%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 xml:space="preserve"> </t>
    </r>
  </si>
  <si>
    <r>
      <rPr>
        <b/>
        <sz val="12"/>
        <rFont val="Times New Roman"/>
        <charset val="134"/>
      </rPr>
      <t xml:space="preserve">     </t>
    </r>
    <r>
      <rPr>
        <b/>
        <sz val="12"/>
        <rFont val="华文楷体"/>
        <charset val="134"/>
      </rPr>
      <t>其中：</t>
    </r>
    <r>
      <rPr>
        <b/>
        <sz val="12"/>
        <rFont val="Times New Roman"/>
        <charset val="134"/>
      </rPr>
      <t xml:space="preserve"> </t>
    </r>
    <r>
      <rPr>
        <b/>
        <sz val="12"/>
        <rFont val="华文楷体"/>
        <charset val="134"/>
      </rPr>
      <t>地方一般公共预算收入</t>
    </r>
  </si>
  <si>
    <r>
      <rPr>
        <b/>
        <sz val="13"/>
        <rFont val="仿宋_GB2312"/>
        <charset val="134"/>
      </rPr>
      <t>一、税务部门</t>
    </r>
  </si>
  <si>
    <r>
      <rPr>
        <sz val="12"/>
        <rFont val="楷体_GB2312"/>
        <charset val="134"/>
      </rPr>
      <t>增值税</t>
    </r>
  </si>
  <si>
    <r>
      <rPr>
        <sz val="12"/>
        <rFont val="楷体_GB2312"/>
        <charset val="134"/>
      </rPr>
      <t>改征增值税</t>
    </r>
  </si>
  <si>
    <r>
      <rPr>
        <sz val="11"/>
        <rFont val="宋体"/>
        <charset val="134"/>
      </rPr>
      <t>含营业税</t>
    </r>
  </si>
  <si>
    <r>
      <rPr>
        <sz val="12"/>
        <rFont val="楷体_GB2312"/>
        <charset val="134"/>
      </rPr>
      <t>消费税</t>
    </r>
  </si>
  <si>
    <r>
      <rPr>
        <sz val="12"/>
        <rFont val="楷体_GB2312"/>
        <charset val="134"/>
      </rPr>
      <t>企业所得税</t>
    </r>
  </si>
  <si>
    <r>
      <rPr>
        <sz val="12"/>
        <rFont val="楷体_GB2312"/>
        <charset val="134"/>
      </rPr>
      <t>其他工商各税</t>
    </r>
  </si>
  <si>
    <r>
      <rPr>
        <sz val="12"/>
        <rFont val="楷体_GB2312"/>
        <charset val="134"/>
      </rPr>
      <t>个人所得税</t>
    </r>
  </si>
  <si>
    <r>
      <rPr>
        <sz val="12"/>
        <rFont val="楷体_GB2312"/>
        <charset val="134"/>
      </rPr>
      <t>教育附加收入</t>
    </r>
  </si>
  <si>
    <r>
      <rPr>
        <sz val="12"/>
        <rFont val="楷体_GB2312"/>
        <charset val="134"/>
      </rPr>
      <t>耕地占用税</t>
    </r>
  </si>
  <si>
    <r>
      <rPr>
        <sz val="12"/>
        <rFont val="楷体_GB2312"/>
        <charset val="134"/>
      </rPr>
      <t>契税</t>
    </r>
  </si>
  <si>
    <r>
      <rPr>
        <b/>
        <sz val="13"/>
        <rFont val="仿宋_GB2312"/>
        <charset val="134"/>
      </rPr>
      <t>二、财政部门</t>
    </r>
  </si>
  <si>
    <r>
      <rPr>
        <sz val="12"/>
        <rFont val="楷体_GB2312"/>
        <charset val="134"/>
      </rPr>
      <t>罚没收入</t>
    </r>
  </si>
  <si>
    <r>
      <rPr>
        <sz val="12"/>
        <rFont val="楷体_GB2312"/>
        <charset val="134"/>
      </rPr>
      <t>行政性收费收入</t>
    </r>
  </si>
  <si>
    <r>
      <rPr>
        <sz val="12"/>
        <rFont val="楷体_GB2312"/>
        <charset val="134"/>
      </rPr>
      <t>国有资源（资产）有偿使用收入</t>
    </r>
  </si>
  <si>
    <r>
      <rPr>
        <sz val="12"/>
        <rFont val="楷体_GB2312"/>
        <charset val="134"/>
      </rPr>
      <t>专项收入</t>
    </r>
  </si>
  <si>
    <r>
      <rPr>
        <sz val="12"/>
        <rFont val="Times New Roman"/>
        <charset val="134"/>
      </rPr>
      <t xml:space="preserve">        </t>
    </r>
    <r>
      <rPr>
        <sz val="12"/>
        <rFont val="楷体_GB2312"/>
        <charset val="134"/>
      </rPr>
      <t>教育资金收入</t>
    </r>
  </si>
  <si>
    <r>
      <rPr>
        <sz val="12"/>
        <rFont val="Times New Roman"/>
        <charset val="134"/>
      </rPr>
      <t xml:space="preserve">        </t>
    </r>
    <r>
      <rPr>
        <sz val="12"/>
        <rFont val="楷体_GB2312"/>
        <charset val="134"/>
      </rPr>
      <t>农田水利建设资金收入</t>
    </r>
  </si>
  <si>
    <r>
      <rPr>
        <sz val="12"/>
        <rFont val="Times New Roman"/>
        <charset val="134"/>
      </rPr>
      <t xml:space="preserve">        </t>
    </r>
    <r>
      <rPr>
        <sz val="12"/>
        <rFont val="楷体_GB2312"/>
        <charset val="134"/>
      </rPr>
      <t>残疾人就业保障金收入</t>
    </r>
  </si>
  <si>
    <r>
      <rPr>
        <sz val="12"/>
        <rFont val="Times New Roman"/>
        <charset val="134"/>
      </rPr>
      <t xml:space="preserve">        </t>
    </r>
    <r>
      <rPr>
        <sz val="12"/>
        <rFont val="楷体_GB2312"/>
        <charset val="134"/>
      </rPr>
      <t>其它专项收入</t>
    </r>
  </si>
  <si>
    <r>
      <rPr>
        <sz val="12"/>
        <rFont val="楷体_GB2312"/>
        <charset val="134"/>
      </rPr>
      <t>其他收入</t>
    </r>
  </si>
  <si>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2</t>
    </r>
  </si>
  <si>
    <r>
      <rPr>
        <sz val="20"/>
        <rFont val="方正小标宋简体"/>
        <charset val="134"/>
      </rPr>
      <t>蔡甸区</t>
    </r>
    <r>
      <rPr>
        <sz val="20"/>
        <rFont val="Times New Roman"/>
        <charset val="134"/>
      </rPr>
      <t>2018</t>
    </r>
    <r>
      <rPr>
        <sz val="20"/>
        <rFont val="方正小标宋简体"/>
        <charset val="134"/>
      </rPr>
      <t>年一般公共预算支出预计完成情况表</t>
    </r>
  </si>
  <si>
    <r>
      <rPr>
        <sz val="10"/>
        <rFont val="宋体"/>
        <charset val="134"/>
      </rPr>
      <t>蔡财预制：</t>
    </r>
  </si>
  <si>
    <r>
      <rPr>
        <sz val="10"/>
        <rFont val="宋体"/>
        <charset val="134"/>
      </rPr>
      <t>单位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万元</t>
    </r>
  </si>
  <si>
    <r>
      <rPr>
        <b/>
        <sz val="11"/>
        <rFont val="宋体"/>
        <charset val="134"/>
      </rPr>
      <t>预算科目</t>
    </r>
  </si>
  <si>
    <r>
      <rPr>
        <b/>
        <sz val="11"/>
        <rFont val="Times New Roman"/>
        <charset val="134"/>
      </rPr>
      <t>2017</t>
    </r>
    <r>
      <rPr>
        <b/>
        <sz val="11"/>
        <rFont val="宋体"/>
        <charset val="134"/>
      </rPr>
      <t>年决算支出</t>
    </r>
  </si>
  <si>
    <r>
      <rPr>
        <b/>
        <sz val="11"/>
        <rFont val="Times New Roman"/>
        <charset val="134"/>
      </rPr>
      <t>2018</t>
    </r>
    <r>
      <rPr>
        <b/>
        <sz val="11"/>
        <rFont val="宋体"/>
        <charset val="134"/>
      </rPr>
      <t>年
预算</t>
    </r>
  </si>
  <si>
    <r>
      <rPr>
        <b/>
        <sz val="11"/>
        <rFont val="Times New Roman"/>
        <charset val="134"/>
      </rPr>
      <t>2018</t>
    </r>
    <r>
      <rPr>
        <b/>
        <sz val="11"/>
        <rFont val="宋体"/>
        <charset val="134"/>
      </rPr>
      <t>年调整预算数</t>
    </r>
  </si>
  <si>
    <r>
      <rPr>
        <b/>
        <sz val="11"/>
        <rFont val="Times New Roman"/>
        <charset val="134"/>
      </rPr>
      <t>2018</t>
    </r>
    <r>
      <rPr>
        <b/>
        <sz val="11"/>
        <rFont val="宋体"/>
        <charset val="134"/>
      </rPr>
      <t>年支出预计</t>
    </r>
  </si>
  <si>
    <r>
      <rPr>
        <b/>
        <sz val="11"/>
        <rFont val="宋体"/>
        <charset val="134"/>
      </rPr>
      <t>占年度
预算</t>
    </r>
    <r>
      <rPr>
        <b/>
        <sz val="11"/>
        <rFont val="Times New Roman"/>
        <charset val="134"/>
      </rPr>
      <t>%</t>
    </r>
  </si>
  <si>
    <t>比上年
增加</t>
  </si>
  <si>
    <r>
      <rPr>
        <b/>
        <sz val="11"/>
        <rFont val="宋体"/>
        <charset val="134"/>
      </rPr>
      <t>备注</t>
    </r>
  </si>
  <si>
    <r>
      <rPr>
        <b/>
        <sz val="12"/>
        <rFont val="仿宋_GB2312"/>
        <charset val="134"/>
      </rPr>
      <t>一般公共预算支出</t>
    </r>
  </si>
  <si>
    <r>
      <rPr>
        <sz val="12"/>
        <rFont val="楷体_GB2312"/>
        <charset val="134"/>
      </rPr>
      <t>一、一般公共服务支出</t>
    </r>
  </si>
  <si>
    <r>
      <rPr>
        <sz val="12"/>
        <rFont val="楷体_GB2312"/>
        <charset val="134"/>
      </rPr>
      <t>二、国防支出</t>
    </r>
  </si>
  <si>
    <r>
      <rPr>
        <sz val="12"/>
        <rFont val="楷体_GB2312"/>
        <charset val="134"/>
      </rPr>
      <t>三、公共安全支出</t>
    </r>
  </si>
  <si>
    <r>
      <rPr>
        <sz val="12"/>
        <rFont val="楷体_GB2312"/>
        <charset val="134"/>
      </rPr>
      <t>四、教育支出</t>
    </r>
  </si>
  <si>
    <r>
      <rPr>
        <sz val="12"/>
        <rFont val="楷体_GB2312"/>
        <charset val="134"/>
      </rPr>
      <t>五、科学技术支出</t>
    </r>
  </si>
  <si>
    <r>
      <rPr>
        <sz val="12"/>
        <rFont val="楷体_GB2312"/>
        <charset val="134"/>
      </rPr>
      <t>六、文化体育与传媒支出</t>
    </r>
  </si>
  <si>
    <r>
      <rPr>
        <sz val="10"/>
        <rFont val="宋体"/>
        <charset val="134"/>
      </rPr>
      <t>主要是十运会建设支出减少</t>
    </r>
  </si>
  <si>
    <r>
      <rPr>
        <sz val="12"/>
        <rFont val="楷体_GB2312"/>
        <charset val="134"/>
      </rPr>
      <t>七、社会保障和就业支出</t>
    </r>
  </si>
  <si>
    <r>
      <rPr>
        <sz val="12"/>
        <rFont val="楷体_GB2312"/>
        <charset val="134"/>
      </rPr>
      <t>八、医疗卫生支出</t>
    </r>
  </si>
  <si>
    <r>
      <rPr>
        <sz val="10"/>
        <rFont val="宋体"/>
        <charset val="134"/>
      </rPr>
      <t>主要是医疗服务收入安排支出减少</t>
    </r>
  </si>
  <si>
    <r>
      <rPr>
        <sz val="12"/>
        <rFont val="楷体_GB2312"/>
        <charset val="134"/>
      </rPr>
      <t>九、节能环保支出</t>
    </r>
  </si>
  <si>
    <r>
      <rPr>
        <sz val="10"/>
        <rFont val="宋体"/>
        <charset val="134"/>
      </rPr>
      <t>主要是政府债券安排支出增加</t>
    </r>
  </si>
  <si>
    <r>
      <rPr>
        <sz val="12"/>
        <rFont val="楷体_GB2312"/>
        <charset val="134"/>
      </rPr>
      <t>十、城乡社区支出</t>
    </r>
  </si>
  <si>
    <r>
      <rPr>
        <sz val="10"/>
        <rFont val="宋体"/>
        <charset val="134"/>
      </rPr>
      <t>主要是国资收益安排支出减少</t>
    </r>
  </si>
  <si>
    <r>
      <rPr>
        <sz val="12"/>
        <rFont val="楷体_GB2312"/>
        <charset val="134"/>
      </rPr>
      <t>十一、农林水支出</t>
    </r>
  </si>
  <si>
    <r>
      <rPr>
        <sz val="12"/>
        <rFont val="楷体_GB2312"/>
        <charset val="134"/>
      </rPr>
      <t>十二、交通运输支出</t>
    </r>
  </si>
  <si>
    <r>
      <rPr>
        <sz val="10"/>
        <rFont val="宋体"/>
        <charset val="134"/>
      </rPr>
      <t>主要是上级专项支出减少</t>
    </r>
  </si>
  <si>
    <r>
      <rPr>
        <sz val="12"/>
        <rFont val="楷体_GB2312"/>
        <charset val="134"/>
      </rPr>
      <t>十三、资源勘探电力信息等支出</t>
    </r>
  </si>
  <si>
    <r>
      <rPr>
        <sz val="12"/>
        <rFont val="楷体_GB2312"/>
        <charset val="134"/>
      </rPr>
      <t>十四、商业服务业等支出</t>
    </r>
  </si>
  <si>
    <r>
      <rPr>
        <sz val="12"/>
        <rFont val="楷体_GB2312"/>
        <charset val="134"/>
      </rPr>
      <t>十五、金融支出</t>
    </r>
  </si>
  <si>
    <r>
      <rPr>
        <sz val="10"/>
        <rFont val="宋体"/>
        <charset val="134"/>
      </rPr>
      <t>主要是项目调整减少</t>
    </r>
  </si>
  <si>
    <r>
      <rPr>
        <sz val="12"/>
        <rFont val="楷体_GB2312"/>
        <charset val="134"/>
      </rPr>
      <t>十六、国土海洋气象等支出</t>
    </r>
  </si>
  <si>
    <r>
      <rPr>
        <sz val="12"/>
        <rFont val="楷体_GB2312"/>
        <charset val="134"/>
      </rPr>
      <t>十七、住房保障支出</t>
    </r>
  </si>
  <si>
    <r>
      <rPr>
        <sz val="10"/>
        <rFont val="宋体"/>
        <charset val="134"/>
      </rPr>
      <t>主要是教育系统住房公积金支出从教育支出科目调入</t>
    </r>
  </si>
  <si>
    <r>
      <rPr>
        <sz val="12"/>
        <rFont val="楷体_GB2312"/>
        <charset val="134"/>
      </rPr>
      <t>十八、粮油物资储备支出</t>
    </r>
  </si>
  <si>
    <r>
      <rPr>
        <sz val="10"/>
        <rFont val="宋体"/>
        <charset val="134"/>
      </rPr>
      <t>主要是增加上级列收列支性支出</t>
    </r>
  </si>
  <si>
    <r>
      <rPr>
        <sz val="12"/>
        <rFont val="楷体_GB2312"/>
        <charset val="134"/>
      </rPr>
      <t>十九、其他支出</t>
    </r>
  </si>
  <si>
    <r>
      <rPr>
        <sz val="10"/>
        <rFont val="宋体"/>
        <charset val="134"/>
      </rPr>
      <t>按规范管理要求支出减少</t>
    </r>
  </si>
  <si>
    <r>
      <rPr>
        <sz val="12"/>
        <rFont val="楷体_GB2312"/>
        <charset val="134"/>
      </rPr>
      <t>二十、债务付息支出</t>
    </r>
  </si>
  <si>
    <t xml:space="preserve">  表1－3</t>
  </si>
  <si>
    <t>蔡甸区2018-2019年一般公共预算平衡情况表</t>
  </si>
  <si>
    <t>蔡财预制: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</si>
  <si>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</si>
  <si>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r>
      <rPr>
        <b/>
        <sz val="11"/>
        <rFont val="Times New Roman"/>
        <charset val="134"/>
      </rPr>
      <t>2017</t>
    </r>
    <r>
      <rPr>
        <b/>
        <sz val="11"/>
        <rFont val="宋体"/>
        <charset val="134"/>
      </rPr>
      <t>年
决算</t>
    </r>
  </si>
  <si>
    <r>
      <rPr>
        <b/>
        <sz val="11"/>
        <rFont val="Times New Roman"/>
        <charset val="134"/>
      </rPr>
      <t>2018</t>
    </r>
    <r>
      <rPr>
        <b/>
        <sz val="11"/>
        <rFont val="宋体"/>
        <charset val="134"/>
      </rPr>
      <t>年
预计</t>
    </r>
  </si>
  <si>
    <r>
      <rPr>
        <b/>
        <sz val="11"/>
        <rFont val="Times New Roman"/>
        <charset val="134"/>
      </rPr>
      <t>2019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
</t>
    </r>
    <r>
      <rPr>
        <b/>
        <sz val="11"/>
        <rFont val="宋体"/>
        <charset val="134"/>
      </rPr>
      <t>预算</t>
    </r>
  </si>
  <si>
    <r>
      <rPr>
        <b/>
        <sz val="11"/>
        <rFont val="Times New Roman"/>
        <charset val="134"/>
      </rPr>
      <t>2013</t>
    </r>
    <r>
      <rPr>
        <b/>
        <sz val="11"/>
        <rFont val="宋体"/>
        <charset val="134"/>
      </rPr>
      <t>政府计划</t>
    </r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</si>
  <si>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134"/>
      </rPr>
      <t xml:space="preserve">                      </t>
    </r>
    <r>
      <rPr>
        <b/>
        <sz val="11"/>
        <rFont val="宋体"/>
        <charset val="134"/>
      </rPr>
      <t>注</t>
    </r>
  </si>
  <si>
    <t>一、收入总计</t>
  </si>
  <si>
    <t>（一）地方一般公共预算收入</t>
  </si>
  <si>
    <r>
      <rPr>
        <sz val="12"/>
        <rFont val="Times New Roman"/>
        <charset val="134"/>
      </rPr>
      <t xml:space="preserve"> 1.</t>
    </r>
    <r>
      <rPr>
        <sz val="12"/>
        <rFont val="仿宋_GB2312"/>
        <charset val="134"/>
      </rPr>
      <t>地方税收收入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</si>
  <si>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</si>
  <si>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营改增增值税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</si>
  <si>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</si>
  <si>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</si>
  <si>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其他工商税收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</si>
  <si>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</si>
  <si>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</si>
  <si>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 2.</t>
    </r>
    <r>
      <rPr>
        <sz val="12"/>
        <rFont val="仿宋_GB2312"/>
        <charset val="134"/>
      </rPr>
      <t>非税收入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</si>
  <si>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</si>
  <si>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</si>
  <si>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国有资产有偿使用收入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</si>
  <si>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</si>
  <si>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其中：教育费附加收入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</si>
  <si>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教育资金收入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</si>
  <si>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农田水利建设资金收入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</si>
  <si>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残疾人就业保障金收入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</si>
  <si>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其他专项收入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</si>
  <si>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</si>
  <si>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r>
      <rPr>
        <sz val="12"/>
        <rFont val="楷体_GB2312"/>
        <charset val="134"/>
      </rPr>
      <t>（二）上级补助收入</t>
    </r>
  </si>
  <si>
    <r>
      <rPr>
        <sz val="12"/>
        <rFont val="Times New Roman"/>
        <charset val="134"/>
      </rPr>
      <t xml:space="preserve"> 1.</t>
    </r>
    <r>
      <rPr>
        <sz val="12"/>
        <rFont val="仿宋_GB2312"/>
        <charset val="134"/>
      </rPr>
      <t>返还性收入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</si>
  <si>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税收返还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</si>
  <si>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结算补助</t>
    </r>
  </si>
  <si>
    <r>
      <rPr>
        <sz val="10"/>
        <rFont val="宋体"/>
        <charset val="134"/>
      </rPr>
      <t>其中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军山财力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亿元，搬迁企业划转结算－</t>
    </r>
    <r>
      <rPr>
        <sz val="10"/>
        <rFont val="Times New Roman"/>
        <charset val="134"/>
      </rPr>
      <t>309</t>
    </r>
    <r>
      <rPr>
        <sz val="10"/>
        <rFont val="宋体"/>
        <charset val="134"/>
      </rPr>
      <t>万元</t>
    </r>
  </si>
  <si>
    <r>
      <rPr>
        <sz val="12"/>
        <rFont val="Times New Roman"/>
        <charset val="134"/>
      </rPr>
      <t xml:space="preserve"> 2.</t>
    </r>
    <r>
      <rPr>
        <sz val="12"/>
        <rFont val="仿宋_GB2312"/>
        <charset val="134"/>
      </rPr>
      <t>专项转移支付收入</t>
    </r>
  </si>
  <si>
    <r>
      <rPr>
        <sz val="12"/>
        <rFont val="Times New Roman"/>
        <charset val="134"/>
      </rPr>
      <t xml:space="preserve"> 3.</t>
    </r>
    <r>
      <rPr>
        <sz val="12"/>
        <rFont val="仿宋_GB2312"/>
        <charset val="134"/>
      </rPr>
      <t>一般性转移支付收入</t>
    </r>
  </si>
  <si>
    <t>（三）债券转贷收入</t>
  </si>
  <si>
    <t>（四）上年结余</t>
  </si>
  <si>
    <t>（五）调入预算稳定调节基金</t>
  </si>
  <si>
    <t>（六）调入资金</t>
  </si>
  <si>
    <r>
      <rPr>
        <sz val="10"/>
        <rFont val="宋体"/>
        <charset val="134"/>
      </rPr>
      <t>预计土地基金调入</t>
    </r>
  </si>
  <si>
    <r>
      <rPr>
        <b/>
        <sz val="12"/>
        <rFont val="宋体"/>
        <charset val="134"/>
      </rPr>
      <t>二、支出总计</t>
    </r>
  </si>
  <si>
    <r>
      <rPr>
        <sz val="12"/>
        <rFont val="楷体_GB2312"/>
        <charset val="134"/>
      </rPr>
      <t>（一）本年本级支出</t>
    </r>
  </si>
  <si>
    <t>2015年基数</t>
  </si>
  <si>
    <t>2016年地方税收增幅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</si>
  <si>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016年上解</t>
    </r>
  </si>
  <si>
    <t>2017年地方税收增幅</t>
  </si>
  <si>
    <t>2017年上解</t>
  </si>
  <si>
    <t>（二）上解支出</t>
  </si>
  <si>
    <r>
      <rPr>
        <sz val="10"/>
        <rFont val="宋体"/>
        <charset val="134"/>
      </rPr>
      <t>其中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固定上解</t>
    </r>
    <r>
      <rPr>
        <sz val="10"/>
        <rFont val="Times New Roman"/>
        <charset val="134"/>
      </rPr>
      <t>1095</t>
    </r>
    <r>
      <rPr>
        <sz val="10"/>
        <rFont val="宋体"/>
        <charset val="134"/>
      </rPr>
      <t>万元，两院上划</t>
    </r>
    <r>
      <rPr>
        <sz val="10"/>
        <rFont val="Times New Roman"/>
        <charset val="134"/>
      </rPr>
      <t>4453</t>
    </r>
    <r>
      <rPr>
        <sz val="10"/>
        <rFont val="宋体"/>
        <charset val="134"/>
      </rPr>
      <t>万元，上划省、市财力在上年基数上按地方税收收入增幅同增同减、</t>
    </r>
    <r>
      <rPr>
        <sz val="10"/>
        <rFont val="Times New Roman"/>
        <charset val="134"/>
      </rPr>
      <t>ETC</t>
    </r>
    <r>
      <rPr>
        <sz val="10"/>
        <rFont val="宋体"/>
        <charset val="134"/>
      </rPr>
      <t>区级负担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万元</t>
    </r>
  </si>
  <si>
    <t>上解省财力</t>
  </si>
  <si>
    <t>（三）安排预算稳定调节基金</t>
  </si>
  <si>
    <t>上解市财力</t>
  </si>
  <si>
    <t>（四）地方政府债券还本支出</t>
  </si>
  <si>
    <t>2016年入库</t>
  </si>
  <si>
    <t>上解比例</t>
  </si>
  <si>
    <r>
      <rPr>
        <b/>
        <sz val="12"/>
        <rFont val="宋体"/>
        <charset val="134"/>
      </rPr>
      <t>三、年终结余</t>
    </r>
  </si>
  <si>
    <t>上解市耕地占用税</t>
  </si>
  <si>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结转下年支出</t>
    </r>
  </si>
  <si>
    <t>上解农田水利</t>
  </si>
  <si>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净结余</t>
    </r>
  </si>
  <si>
    <t>固定上解</t>
  </si>
  <si>
    <t>两院上划</t>
  </si>
  <si>
    <t>中央下划补助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</si>
  <si>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014年基数</t>
    </r>
  </si>
  <si>
    <t>下划补助</t>
  </si>
  <si>
    <t>增值税</t>
  </si>
  <si>
    <t>改征增值税</t>
  </si>
  <si>
    <t>营业税</t>
  </si>
  <si>
    <t xml:space="preserve">  表1－4</t>
  </si>
  <si>
    <t>蔡甸区2018年政府性基金收入预计完成情况表</t>
  </si>
  <si>
    <r>
      <rPr>
        <b/>
        <sz val="14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</t>
    </r>
    <r>
      <rPr>
        <b/>
        <sz val="12"/>
        <rFont val="宋体"/>
        <charset val="134"/>
      </rPr>
      <t>目</t>
    </r>
  </si>
  <si>
    <r>
      <rPr>
        <b/>
        <sz val="13"/>
        <rFont val="Times New Roman"/>
        <charset val="134"/>
      </rPr>
      <t>2017</t>
    </r>
    <r>
      <rPr>
        <b/>
        <sz val="13"/>
        <rFont val="宋体"/>
        <charset val="134"/>
      </rPr>
      <t>年
实际
完成</t>
    </r>
  </si>
  <si>
    <r>
      <rPr>
        <b/>
        <sz val="13"/>
        <rFont val="Times New Roman"/>
        <charset val="134"/>
      </rPr>
      <t>2018</t>
    </r>
    <r>
      <rPr>
        <b/>
        <sz val="13"/>
        <rFont val="宋体"/>
        <charset val="134"/>
      </rPr>
      <t>年人大报告目标</t>
    </r>
  </si>
  <si>
    <r>
      <rPr>
        <b/>
        <sz val="13"/>
        <rFont val="Times New Roman"/>
        <charset val="134"/>
      </rPr>
      <t>2018</t>
    </r>
    <r>
      <rPr>
        <b/>
        <sz val="13"/>
        <rFont val="宋体"/>
        <charset val="134"/>
      </rPr>
      <t>年预计完成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</si>
  <si>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         </t>
    </r>
    <r>
      <rPr>
        <sz val="12"/>
        <rFont val="宋体"/>
        <charset val="134"/>
      </rPr>
      <t>注</t>
    </r>
  </si>
  <si>
    <r>
      <rPr>
        <b/>
        <sz val="12"/>
        <rFont val="宋体"/>
        <charset val="134"/>
      </rPr>
      <t xml:space="preserve">年收入
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预期</t>
    </r>
  </si>
  <si>
    <r>
      <rPr>
        <b/>
        <sz val="12"/>
        <rFont val="宋体"/>
        <charset val="134"/>
      </rPr>
      <t>增长</t>
    </r>
    <r>
      <rPr>
        <b/>
        <sz val="12"/>
        <rFont val="Times New Roman"/>
        <charset val="134"/>
      </rPr>
      <t>%</t>
    </r>
  </si>
  <si>
    <r>
      <rPr>
        <b/>
        <sz val="12"/>
        <rFont val="宋体"/>
        <charset val="134"/>
      </rPr>
      <t>完成数</t>
    </r>
  </si>
  <si>
    <r>
      <rPr>
        <b/>
        <sz val="12"/>
        <rFont val="宋体"/>
        <charset val="134"/>
      </rPr>
      <t>占预算</t>
    </r>
    <r>
      <rPr>
        <b/>
        <sz val="12"/>
        <rFont val="Times New Roman"/>
        <charset val="134"/>
      </rPr>
      <t>%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</si>
  <si>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</si>
  <si>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</t>
    </r>
    <r>
      <rPr>
        <sz val="12"/>
        <rFont val="宋体"/>
        <charset val="134"/>
      </rPr>
      <t>人大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</si>
  <si>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</t>
    </r>
    <r>
      <rPr>
        <sz val="12"/>
        <rFont val="宋体"/>
        <charset val="134"/>
      </rPr>
      <t>预计</t>
    </r>
  </si>
  <si>
    <r>
      <rPr>
        <b/>
        <sz val="14"/>
        <rFont val="仿宋_GB2312"/>
        <charset val="134"/>
      </rPr>
      <t>政府性基金收入</t>
    </r>
  </si>
  <si>
    <r>
      <rPr>
        <sz val="12"/>
        <rFont val="楷体_GB2312"/>
        <charset val="134"/>
      </rPr>
      <t>新型墙体材料专项基金收入</t>
    </r>
  </si>
  <si>
    <r>
      <rPr>
        <sz val="12"/>
        <rFont val="楷体_GB2312"/>
        <charset val="134"/>
      </rPr>
      <t>国有土地收益基金收入</t>
    </r>
  </si>
  <si>
    <r>
      <rPr>
        <sz val="12"/>
        <rFont val="楷体_GB2312"/>
        <charset val="134"/>
      </rPr>
      <t>国有土地使用权出让收入</t>
    </r>
  </si>
  <si>
    <r>
      <rPr>
        <sz val="12"/>
        <rFont val="楷体_GB2312"/>
        <charset val="134"/>
      </rPr>
      <t>城市基础设施配套费</t>
    </r>
  </si>
  <si>
    <r>
      <rPr>
        <sz val="12"/>
        <rFont val="楷体_GB2312"/>
        <charset val="134"/>
      </rPr>
      <t>污水处理费收入</t>
    </r>
  </si>
  <si>
    <t xml:space="preserve">  表1－5</t>
  </si>
  <si>
    <t>蔡甸区2018年政府性基金预算支出预计完成情况表</t>
  </si>
  <si>
    <t>2018.12.21</t>
  </si>
  <si>
    <r>
      <rPr>
        <b/>
        <sz val="12"/>
        <rFont val="宋体"/>
        <charset val="134"/>
      </rPr>
      <t>预算科目</t>
    </r>
  </si>
  <si>
    <r>
      <rPr>
        <b/>
        <sz val="12"/>
        <rFont val="Times New Roman"/>
        <charset val="134"/>
      </rPr>
      <t>2017</t>
    </r>
    <r>
      <rPr>
        <b/>
        <sz val="12"/>
        <rFont val="宋体"/>
        <charset val="134"/>
      </rPr>
      <t>年决算支出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</si>
  <si>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
预算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</si>
  <si>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年调整
预算数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</si>
  <si>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年支出预计</t>
    </r>
  </si>
  <si>
    <r>
      <rPr>
        <b/>
        <sz val="12"/>
        <rFont val="宋体"/>
        <charset val="134"/>
      </rPr>
      <t>占年度
预算</t>
    </r>
    <r>
      <rPr>
        <b/>
        <sz val="12"/>
        <rFont val="Times New Roman"/>
        <charset val="134"/>
      </rPr>
      <t>%</t>
    </r>
  </si>
  <si>
    <r>
      <rPr>
        <b/>
        <sz val="12"/>
        <rFont val="宋体"/>
        <charset val="134"/>
      </rPr>
      <t>占调整
预算</t>
    </r>
    <r>
      <rPr>
        <b/>
        <sz val="12"/>
        <rFont val="Times New Roman"/>
        <charset val="134"/>
      </rPr>
      <t>%</t>
    </r>
  </si>
  <si>
    <r>
      <rPr>
        <b/>
        <sz val="12"/>
        <rFont val="宋体"/>
        <charset val="134"/>
      </rPr>
      <t>比上年增加</t>
    </r>
  </si>
  <si>
    <r>
      <rPr>
        <b/>
        <sz val="12"/>
        <rFont val="宋体"/>
        <charset val="134"/>
      </rPr>
      <t>备注</t>
    </r>
  </si>
  <si>
    <r>
      <rPr>
        <b/>
        <sz val="12"/>
        <rFont val="仿宋_GB2312"/>
        <charset val="134"/>
      </rPr>
      <t>政府性基金支出</t>
    </r>
  </si>
  <si>
    <r>
      <rPr>
        <sz val="12"/>
        <rFont val="楷体_GB2312"/>
        <charset val="134"/>
      </rPr>
      <t>一、教育</t>
    </r>
  </si>
  <si>
    <r>
      <rPr>
        <sz val="12"/>
        <rFont val="楷体_GB2312"/>
        <charset val="134"/>
      </rPr>
      <t>二、文化体育与传媒</t>
    </r>
  </si>
  <si>
    <r>
      <rPr>
        <sz val="12"/>
        <rFont val="楷体_GB2312"/>
        <charset val="134"/>
      </rPr>
      <t>三、社会保障和就业</t>
    </r>
  </si>
  <si>
    <r>
      <rPr>
        <sz val="12"/>
        <rFont val="楷体_GB2312"/>
        <charset val="134"/>
      </rPr>
      <t>四、城乡社区事务</t>
    </r>
  </si>
  <si>
    <r>
      <rPr>
        <sz val="12"/>
        <rFont val="楷体_GB2312"/>
        <charset val="134"/>
      </rPr>
      <t>五、农林水事务</t>
    </r>
  </si>
  <si>
    <r>
      <rPr>
        <sz val="12"/>
        <rFont val="楷体_GB2312"/>
        <charset val="134"/>
      </rPr>
      <t>六、交通运输</t>
    </r>
  </si>
  <si>
    <r>
      <rPr>
        <sz val="12"/>
        <rFont val="楷体_GB2312"/>
        <charset val="134"/>
      </rPr>
      <t>七、资源勘探电力信息等事务</t>
    </r>
  </si>
  <si>
    <r>
      <rPr>
        <sz val="12"/>
        <rFont val="楷体_GB2312"/>
        <charset val="134"/>
      </rPr>
      <t>八、商业服务业等支出</t>
    </r>
  </si>
  <si>
    <r>
      <rPr>
        <sz val="12"/>
        <rFont val="楷体_GB2312"/>
        <charset val="134"/>
      </rPr>
      <t>九、其他支出</t>
    </r>
  </si>
  <si>
    <t xml:space="preserve">  表1－6</t>
  </si>
  <si>
    <t>蔡甸区2018-2019年基金预算平衡情况表</t>
  </si>
  <si>
    <r>
      <rPr>
        <b/>
        <sz val="12"/>
        <rFont val="Times New Roman"/>
        <charset val="134"/>
      </rPr>
      <t>2017</t>
    </r>
    <r>
      <rPr>
        <b/>
        <sz val="12"/>
        <rFont val="宋体"/>
        <charset val="134"/>
      </rPr>
      <t>年
决算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</si>
  <si>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  
</t>
    </r>
    <r>
      <rPr>
        <b/>
        <sz val="12"/>
        <rFont val="宋体"/>
        <charset val="134"/>
      </rPr>
      <t>预算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</si>
  <si>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
预计</t>
    </r>
  </si>
  <si>
    <r>
      <rPr>
        <b/>
        <sz val="12"/>
        <rFont val="Times New Roman"/>
        <charset val="134"/>
      </rPr>
      <t>2019</t>
    </r>
    <r>
      <rPr>
        <b/>
        <sz val="12"/>
        <rFont val="宋体"/>
        <charset val="134"/>
      </rPr>
      <t xml:space="preserve">年
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预算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</si>
  <si>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                    </t>
    </r>
    <r>
      <rPr>
        <b/>
        <sz val="12"/>
        <rFont val="宋体"/>
        <charset val="134"/>
      </rPr>
      <t>注</t>
    </r>
  </si>
  <si>
    <r>
      <rPr>
        <b/>
        <sz val="14"/>
        <rFont val="宋体"/>
        <charset val="134"/>
      </rPr>
      <t>一、收入总计</t>
    </r>
  </si>
  <si>
    <r>
      <rPr>
        <sz val="14"/>
        <rFont val="楷体_GB2312"/>
        <charset val="134"/>
      </rPr>
      <t>（一）基金收入</t>
    </r>
  </si>
  <si>
    <r>
      <rPr>
        <sz val="11"/>
        <rFont val="楷体_GB2312"/>
        <charset val="134"/>
      </rPr>
      <t>新型墙体材料专项基金收入</t>
    </r>
  </si>
  <si>
    <r>
      <rPr>
        <sz val="11"/>
        <rFont val="楷体_GB2312"/>
        <charset val="134"/>
      </rPr>
      <t>国有土地收益基金收入</t>
    </r>
  </si>
  <si>
    <r>
      <rPr>
        <sz val="11"/>
        <rFont val="楷体_GB2312"/>
        <charset val="134"/>
      </rPr>
      <t>国有土地使用权出让收入</t>
    </r>
  </si>
  <si>
    <r>
      <rPr>
        <sz val="11"/>
        <rFont val="楷体_GB2312"/>
        <charset val="134"/>
      </rPr>
      <t>城市基础设施配套费</t>
    </r>
  </si>
  <si>
    <r>
      <rPr>
        <sz val="11"/>
        <rFont val="楷体_GB2312"/>
        <charset val="134"/>
      </rPr>
      <t>污水处理费收入</t>
    </r>
  </si>
  <si>
    <r>
      <rPr>
        <sz val="14"/>
        <rFont val="楷体_GB2312"/>
        <charset val="134"/>
      </rPr>
      <t>（二）上级基金补助收入</t>
    </r>
  </si>
  <si>
    <r>
      <rPr>
        <sz val="14"/>
        <rFont val="楷体_GB2312"/>
        <charset val="134"/>
      </rPr>
      <t>（三）债券转贷收入</t>
    </r>
  </si>
  <si>
    <r>
      <rPr>
        <sz val="14"/>
        <rFont val="楷体_GB2312"/>
        <charset val="134"/>
      </rPr>
      <t>（四）上年结余</t>
    </r>
  </si>
  <si>
    <r>
      <rPr>
        <sz val="14"/>
        <rFont val="楷体_GB2312"/>
        <charset val="134"/>
      </rPr>
      <t>（五）调入资金</t>
    </r>
  </si>
  <si>
    <r>
      <rPr>
        <b/>
        <sz val="14"/>
        <rFont val="宋体"/>
        <charset val="134"/>
      </rPr>
      <t>二、支出总计</t>
    </r>
  </si>
  <si>
    <r>
      <rPr>
        <sz val="14"/>
        <rFont val="楷体_GB2312"/>
        <charset val="134"/>
      </rPr>
      <t>（一）基金支出</t>
    </r>
  </si>
  <si>
    <r>
      <rPr>
        <sz val="14"/>
        <rFont val="楷体_GB2312"/>
        <charset val="134"/>
      </rPr>
      <t>（二）上解支出</t>
    </r>
  </si>
  <si>
    <r>
      <rPr>
        <sz val="14"/>
        <rFont val="楷体_GB2312"/>
        <charset val="134"/>
      </rPr>
      <t>（三）调出资金</t>
    </r>
  </si>
  <si>
    <r>
      <rPr>
        <sz val="14"/>
        <rFont val="楷体_GB2312"/>
        <charset val="134"/>
      </rPr>
      <t>（四）债券还本支出</t>
    </r>
  </si>
  <si>
    <r>
      <rPr>
        <b/>
        <sz val="14"/>
        <rFont val="宋体"/>
        <charset val="134"/>
      </rPr>
      <t>三、年终结余</t>
    </r>
  </si>
  <si>
    <r>
      <rPr>
        <sz val="14"/>
        <rFont val="Times New Roman"/>
        <charset val="134"/>
      </rPr>
      <t xml:space="preserve">    </t>
    </r>
    <r>
      <rPr>
        <sz val="14"/>
        <rFont val="楷体_GB2312"/>
        <charset val="134"/>
      </rPr>
      <t>结转下年支出</t>
    </r>
  </si>
  <si>
    <r>
      <rPr>
        <sz val="14"/>
        <rFont val="Times New Roman"/>
        <charset val="134"/>
      </rPr>
      <t xml:space="preserve">    </t>
    </r>
    <r>
      <rPr>
        <sz val="14"/>
        <rFont val="楷体_GB2312"/>
        <charset val="134"/>
      </rPr>
      <t>净结余</t>
    </r>
  </si>
  <si>
    <t>表1－7</t>
  </si>
  <si>
    <t>2018年社会保险基金预计完成情况表</t>
  </si>
  <si>
    <t>单位：元</t>
  </si>
  <si>
    <r>
      <rPr>
        <sz val="12"/>
        <color indexed="8"/>
        <rFont val="宋体"/>
        <charset val="134"/>
      </rPr>
      <t>项</t>
    </r>
    <r>
      <rPr>
        <sz val="12"/>
        <color indexed="8"/>
        <rFont val="Times New Roman"/>
        <charset val="134"/>
      </rPr>
      <t xml:space="preserve">        </t>
    </r>
    <r>
      <rPr>
        <sz val="12"/>
        <color indexed="8"/>
        <rFont val="宋体"/>
        <charset val="134"/>
      </rPr>
      <t>目</t>
    </r>
  </si>
  <si>
    <r>
      <rPr>
        <sz val="12"/>
        <color indexed="8"/>
        <rFont val="Times New Roman"/>
        <charset val="134"/>
      </rPr>
      <t>2017</t>
    </r>
    <r>
      <rPr>
        <sz val="12"/>
        <color indexed="8"/>
        <rFont val="宋体"/>
        <charset val="134"/>
      </rPr>
      <t>年决算数</t>
    </r>
  </si>
  <si>
    <r>
      <rPr>
        <sz val="12"/>
        <color indexed="8"/>
        <rFont val="Times New Roman"/>
        <charset val="134"/>
      </rPr>
      <t>2018</t>
    </r>
    <r>
      <rPr>
        <sz val="12"/>
        <color indexed="8"/>
        <rFont val="宋体"/>
        <charset val="134"/>
      </rPr>
      <t>年预算数</t>
    </r>
  </si>
  <si>
    <r>
      <rPr>
        <sz val="12"/>
        <color indexed="8"/>
        <rFont val="Times New Roman"/>
        <charset val="134"/>
      </rPr>
      <t>2018</t>
    </r>
    <r>
      <rPr>
        <sz val="12"/>
        <color indexed="8"/>
        <rFont val="宋体"/>
        <charset val="134"/>
      </rPr>
      <t>年预计完成数</t>
    </r>
  </si>
  <si>
    <r>
      <rPr>
        <sz val="12"/>
        <color indexed="8"/>
        <rFont val="宋体"/>
        <charset val="134"/>
      </rPr>
      <t>为预算</t>
    </r>
    <r>
      <rPr>
        <sz val="12"/>
        <color indexed="8"/>
        <rFont val="Times New Roman"/>
        <charset val="134"/>
      </rPr>
      <t>%</t>
    </r>
  </si>
  <si>
    <r>
      <rPr>
        <sz val="12"/>
        <color indexed="8"/>
        <rFont val="宋体"/>
        <charset val="134"/>
      </rPr>
      <t>增长</t>
    </r>
    <r>
      <rPr>
        <sz val="12"/>
        <color indexed="8"/>
        <rFont val="Times New Roman"/>
        <charset val="134"/>
      </rPr>
      <t>%</t>
    </r>
  </si>
  <si>
    <r>
      <rPr>
        <sz val="12"/>
        <color indexed="8"/>
        <rFont val="宋体"/>
        <charset val="134"/>
      </rPr>
      <t>备注</t>
    </r>
  </si>
  <si>
    <t>结余明细</t>
  </si>
  <si>
    <r>
      <rPr>
        <b/>
        <sz val="12"/>
        <color indexed="8"/>
        <rFont val="宋体"/>
        <charset val="134"/>
      </rPr>
      <t>一、收入</t>
    </r>
  </si>
  <si>
    <r>
      <rPr>
        <sz val="12"/>
        <color indexed="8"/>
        <rFont val="宋体"/>
        <charset val="134"/>
      </rPr>
      <t>剔除机关事业单位基本养老保险基金预算因素，</t>
    </r>
    <r>
      <rPr>
        <sz val="12"/>
        <color indexed="8"/>
        <rFont val="Times New Roman"/>
        <charset val="134"/>
      </rPr>
      <t>2018</t>
    </r>
    <r>
      <rPr>
        <sz val="12"/>
        <color indexed="8"/>
        <rFont val="宋体"/>
        <charset val="134"/>
      </rPr>
      <t>年社保基金收入同比增长</t>
    </r>
    <r>
      <rPr>
        <sz val="12"/>
        <color indexed="8"/>
        <rFont val="Times New Roman"/>
        <charset val="134"/>
      </rPr>
      <t>34.7%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</si>
  <si>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其中：</t>
    </r>
    <r>
      <rPr>
        <sz val="12"/>
        <color indexed="8"/>
        <rFont val="Times New Roman"/>
        <charset val="134"/>
      </rPr>
      <t xml:space="preserve"> 1</t>
    </r>
    <r>
      <rPr>
        <sz val="12"/>
        <color indexed="8"/>
        <rFont val="宋体"/>
        <charset val="134"/>
      </rPr>
      <t>、企业职工基本养老保险基金</t>
    </r>
  </si>
  <si>
    <r>
      <rPr>
        <sz val="12"/>
        <color indexed="8"/>
        <rFont val="Times New Roman"/>
        <charset val="134"/>
      </rPr>
      <t xml:space="preserve">           2</t>
    </r>
    <r>
      <rPr>
        <sz val="12"/>
        <color indexed="8"/>
        <rFont val="宋体"/>
        <charset val="134"/>
      </rPr>
      <t>、城乡居民基本养老保险基金</t>
    </r>
  </si>
  <si>
    <r>
      <rPr>
        <sz val="12"/>
        <color indexed="8"/>
        <rFont val="Times New Roman"/>
        <charset val="134"/>
      </rPr>
      <t xml:space="preserve">           3</t>
    </r>
    <r>
      <rPr>
        <sz val="12"/>
        <color indexed="8"/>
        <rFont val="宋体"/>
        <charset val="134"/>
      </rPr>
      <t>、机关事业单位基本养老保险基金</t>
    </r>
  </si>
  <si>
    <r>
      <rPr>
        <sz val="12"/>
        <color indexed="8"/>
        <rFont val="Times New Roman"/>
        <charset val="134"/>
      </rPr>
      <t xml:space="preserve">           4</t>
    </r>
    <r>
      <rPr>
        <sz val="12"/>
        <color indexed="8"/>
        <rFont val="宋体"/>
        <charset val="134"/>
      </rPr>
      <t>、职工基本医疗保险基金</t>
    </r>
  </si>
  <si>
    <r>
      <rPr>
        <sz val="12"/>
        <color indexed="8"/>
        <rFont val="Times New Roman"/>
        <charset val="134"/>
      </rPr>
      <t xml:space="preserve">           5</t>
    </r>
    <r>
      <rPr>
        <sz val="12"/>
        <color indexed="8"/>
        <rFont val="宋体"/>
        <charset val="134"/>
      </rPr>
      <t>、城乡居民基本医疗保险基金</t>
    </r>
  </si>
  <si>
    <r>
      <rPr>
        <sz val="12"/>
        <color indexed="8"/>
        <rFont val="Times New Roman"/>
        <charset val="134"/>
      </rPr>
      <t xml:space="preserve">           6</t>
    </r>
    <r>
      <rPr>
        <sz val="12"/>
        <color indexed="8"/>
        <rFont val="宋体"/>
        <charset val="134"/>
      </rPr>
      <t>、工伤保险基金</t>
    </r>
  </si>
  <si>
    <r>
      <rPr>
        <sz val="12"/>
        <color indexed="8"/>
        <rFont val="Times New Roman"/>
        <charset val="134"/>
      </rPr>
      <t xml:space="preserve">           7</t>
    </r>
    <r>
      <rPr>
        <sz val="12"/>
        <color indexed="8"/>
        <rFont val="宋体"/>
        <charset val="134"/>
      </rPr>
      <t>、失业保险基金</t>
    </r>
  </si>
  <si>
    <r>
      <rPr>
        <sz val="12"/>
        <color indexed="8"/>
        <rFont val="Times New Roman"/>
        <charset val="134"/>
      </rPr>
      <t xml:space="preserve">           8</t>
    </r>
    <r>
      <rPr>
        <sz val="12"/>
        <color indexed="8"/>
        <rFont val="宋体"/>
        <charset val="134"/>
      </rPr>
      <t>、生育保险基金</t>
    </r>
  </si>
  <si>
    <r>
      <rPr>
        <b/>
        <sz val="12"/>
        <color indexed="8"/>
        <rFont val="宋体"/>
        <charset val="134"/>
      </rPr>
      <t>二、支出</t>
    </r>
  </si>
  <si>
    <r>
      <rPr>
        <sz val="12"/>
        <color indexed="8"/>
        <rFont val="宋体"/>
        <charset val="134"/>
      </rPr>
      <t>剔除机关事业单位基本养老保险基金预算因素，</t>
    </r>
    <r>
      <rPr>
        <sz val="12"/>
        <color indexed="8"/>
        <rFont val="Times New Roman"/>
        <charset val="134"/>
      </rPr>
      <t>2018</t>
    </r>
    <r>
      <rPr>
        <sz val="12"/>
        <color indexed="8"/>
        <rFont val="宋体"/>
        <charset val="134"/>
      </rPr>
      <t>年社保基金支出同比增长</t>
    </r>
    <r>
      <rPr>
        <sz val="12"/>
        <color indexed="8"/>
        <rFont val="Times New Roman"/>
        <charset val="134"/>
      </rPr>
      <t>28.6%</t>
    </r>
  </si>
  <si>
    <t xml:space="preserve">  表2－1</t>
  </si>
  <si>
    <t>蔡甸区2019年一般公共预算收入计划表</t>
  </si>
  <si>
    <r>
      <rPr>
        <b/>
        <sz val="13"/>
        <rFont val="Times New Roman"/>
        <charset val="134"/>
      </rPr>
      <t>2018</t>
    </r>
    <r>
      <rPr>
        <b/>
        <sz val="13"/>
        <rFont val="宋体"/>
        <charset val="134"/>
      </rPr>
      <t>年预计
完成</t>
    </r>
  </si>
  <si>
    <r>
      <rPr>
        <b/>
        <sz val="13"/>
        <rFont val="Times New Roman"/>
        <charset val="134"/>
      </rPr>
      <t>2019</t>
    </r>
    <r>
      <rPr>
        <b/>
        <sz val="13"/>
        <rFont val="宋体"/>
        <charset val="134"/>
      </rPr>
      <t>年人大报告目标</t>
    </r>
  </si>
  <si>
    <r>
      <rPr>
        <b/>
        <sz val="13"/>
        <rFont val="Times New Roman"/>
        <charset val="134"/>
      </rPr>
      <t>2015</t>
    </r>
    <r>
      <rPr>
        <b/>
        <sz val="13"/>
        <rFont val="宋体"/>
        <charset val="134"/>
      </rPr>
      <t>年政府目标</t>
    </r>
  </si>
  <si>
    <r>
      <rPr>
        <b/>
        <sz val="12"/>
        <rFont val="宋体"/>
        <charset val="134"/>
      </rPr>
      <t>年收入</t>
    </r>
    <r>
      <rPr>
        <b/>
        <sz val="12"/>
        <rFont val="Times New Roman"/>
        <charset val="134"/>
      </rPr>
      <t xml:space="preserve">  
</t>
    </r>
    <r>
      <rPr>
        <b/>
        <sz val="12"/>
        <rFont val="宋体"/>
        <charset val="134"/>
      </rPr>
      <t>预期</t>
    </r>
  </si>
  <si>
    <r>
      <rPr>
        <b/>
        <sz val="12"/>
        <rFont val="宋体"/>
        <charset val="134"/>
      </rPr>
      <t>年计划</t>
    </r>
  </si>
  <si>
    <t>18年地方预计</t>
  </si>
  <si>
    <t>19地方人大</t>
  </si>
  <si>
    <t>一、税务部门</t>
  </si>
  <si>
    <r>
      <rPr>
        <sz val="12"/>
        <rFont val="楷体_GB2312"/>
        <charset val="134"/>
      </rPr>
      <t>营改增增值税</t>
    </r>
  </si>
  <si>
    <t>二、财政局</t>
  </si>
  <si>
    <r>
      <rPr>
        <sz val="12"/>
        <rFont val="Times New Roman"/>
        <charset val="134"/>
      </rPr>
      <t xml:space="preserve">  </t>
    </r>
    <r>
      <rPr>
        <sz val="12"/>
        <rFont val="楷体_GB2312"/>
        <charset val="134"/>
      </rPr>
      <t>其中：教育资金收入</t>
    </r>
  </si>
  <si>
    <r>
      <rPr>
        <sz val="10"/>
        <rFont val="宋体"/>
        <charset val="134"/>
      </rPr>
      <t>当年按土地基金收入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亿元的</t>
    </r>
    <r>
      <rPr>
        <sz val="10"/>
        <rFont val="Times New Roman"/>
        <charset val="134"/>
      </rPr>
      <t>2.5%</t>
    </r>
    <r>
      <rPr>
        <sz val="10"/>
        <rFont val="宋体"/>
        <charset val="134"/>
      </rPr>
      <t>计提</t>
    </r>
  </si>
  <si>
    <r>
      <rPr>
        <sz val="10"/>
        <rFont val="宋体"/>
        <charset val="134"/>
      </rPr>
      <t>当年按土地基金收入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亿元的</t>
    </r>
    <r>
      <rPr>
        <sz val="10"/>
        <rFont val="Times New Roman"/>
        <charset val="134"/>
      </rPr>
      <t>2.5%</t>
    </r>
    <r>
      <rPr>
        <sz val="10"/>
        <rFont val="宋体"/>
        <charset val="134"/>
      </rPr>
      <t>计提，其中</t>
    </r>
    <r>
      <rPr>
        <sz val="10"/>
        <rFont val="Times New Roman"/>
        <charset val="134"/>
      </rPr>
      <t>40%</t>
    </r>
    <r>
      <rPr>
        <sz val="10"/>
        <rFont val="宋体"/>
        <charset val="134"/>
      </rPr>
      <t>上解中央、省</t>
    </r>
  </si>
  <si>
    <t xml:space="preserve">  表2－2</t>
  </si>
  <si>
    <t>2018－2019年一般公共预算支出比较表</t>
  </si>
  <si>
    <r>
      <rPr>
        <sz val="10"/>
        <rFont val="宋体"/>
        <charset val="134"/>
      </rPr>
      <t>单位：万元</t>
    </r>
  </si>
  <si>
    <r>
      <rPr>
        <b/>
        <sz val="12"/>
        <rFont val="宋体"/>
        <charset val="134"/>
      </rPr>
      <t>单位名称</t>
    </r>
  </si>
  <si>
    <r>
      <rPr>
        <b/>
        <sz val="12"/>
        <rFont val="Times New Roman"/>
        <charset val="134"/>
      </rPr>
      <t>2010</t>
    </r>
    <r>
      <rPr>
        <b/>
        <sz val="12"/>
        <rFont val="宋体"/>
        <charset val="134"/>
      </rPr>
      <t>年预算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</si>
  <si>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 xml:space="preserve">年
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预算</t>
    </r>
  </si>
  <si>
    <r>
      <rPr>
        <b/>
        <sz val="12"/>
        <rFont val="Times New Roman"/>
        <charset val="134"/>
      </rPr>
      <t>2019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 
 </t>
    </r>
    <r>
      <rPr>
        <b/>
        <sz val="12"/>
        <rFont val="宋体"/>
        <charset val="134"/>
      </rPr>
      <t>预算</t>
    </r>
  </si>
  <si>
    <r>
      <rPr>
        <b/>
        <sz val="12"/>
        <rFont val="宋体"/>
        <charset val="134"/>
      </rPr>
      <t>增加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</si>
  <si>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注</t>
    </r>
  </si>
  <si>
    <r>
      <rPr>
        <b/>
        <sz val="13"/>
        <rFont val="宋体"/>
        <charset val="134"/>
      </rPr>
      <t>一般公共预算支出</t>
    </r>
  </si>
  <si>
    <r>
      <rPr>
        <sz val="10"/>
        <rFont val="宋体"/>
        <charset val="134"/>
      </rPr>
      <t>主要是列支的上级提前下达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年转移支付支出减少</t>
    </r>
  </si>
  <si>
    <r>
      <rPr>
        <sz val="12"/>
        <rFont val="楷体_GB2312"/>
        <charset val="134"/>
      </rPr>
      <t>十九、灾害防治及应急管理支出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</si>
  <si>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年新增支出科目</t>
    </r>
  </si>
  <si>
    <r>
      <rPr>
        <sz val="12"/>
        <rFont val="楷体_GB2312"/>
        <charset val="134"/>
      </rPr>
      <t>二十、其他支出</t>
    </r>
  </si>
  <si>
    <r>
      <rPr>
        <sz val="10"/>
        <rFont val="宋体"/>
        <charset val="134"/>
      </rPr>
      <t>其中：预备费</t>
    </r>
    <r>
      <rPr>
        <sz val="10"/>
        <rFont val="Times New Roman"/>
        <charset val="134"/>
      </rPr>
      <t>6000</t>
    </r>
    <r>
      <rPr>
        <sz val="10"/>
        <rFont val="宋体"/>
        <charset val="134"/>
      </rPr>
      <t>万元</t>
    </r>
  </si>
  <si>
    <r>
      <rPr>
        <sz val="12"/>
        <rFont val="楷体_GB2312"/>
        <charset val="134"/>
      </rPr>
      <t>二十一、债务还本支出</t>
    </r>
  </si>
  <si>
    <r>
      <rPr>
        <sz val="12"/>
        <rFont val="楷体_GB2312"/>
        <charset val="134"/>
      </rPr>
      <t>二十一、债务付息支出</t>
    </r>
  </si>
  <si>
    <t xml:space="preserve">  表2－3</t>
  </si>
  <si>
    <t>2019年一般公共预算支出功能分类表</t>
  </si>
  <si>
    <t xml:space="preserve">       单位：万元</t>
  </si>
  <si>
    <t>科目名称</t>
  </si>
  <si>
    <t>合计</t>
  </si>
  <si>
    <t>基本支出</t>
  </si>
  <si>
    <t>项目支出</t>
  </si>
  <si>
    <t>小计</t>
  </si>
  <si>
    <t>工资福利支出</t>
  </si>
  <si>
    <t>商品和
服务支出</t>
  </si>
  <si>
    <t>对个人和家庭的补助支出</t>
  </si>
  <si>
    <t>工资福利</t>
  </si>
  <si>
    <t>商品和
服务</t>
  </si>
  <si>
    <t>对个人和家庭的补助</t>
  </si>
  <si>
    <t>债务利息及费用支出</t>
  </si>
  <si>
    <t>资本性支出（基本建设）</t>
  </si>
  <si>
    <t>其他资本性支出</t>
  </si>
  <si>
    <t>对企业补助（基本建设）</t>
  </si>
  <si>
    <t>对企业
补助</t>
  </si>
  <si>
    <t>对社会保障基金补助</t>
  </si>
  <si>
    <t>其他支出</t>
  </si>
  <si>
    <t>**</t>
  </si>
  <si>
    <t>一般公共服务</t>
  </si>
  <si>
    <t xml:space="preserve">  人大事务</t>
  </si>
  <si>
    <t xml:space="preserve">    行政运行（人大）</t>
  </si>
  <si>
    <t xml:space="preserve">    一般行政管理事务（人大）</t>
  </si>
  <si>
    <t xml:space="preserve">    人大会议</t>
  </si>
  <si>
    <t xml:space="preserve">    人大监督</t>
  </si>
  <si>
    <t xml:space="preserve">  政协事务</t>
  </si>
  <si>
    <t xml:space="preserve">    行政运行（政协）</t>
  </si>
  <si>
    <t xml:space="preserve">    一般行政管理事务（政协）</t>
  </si>
  <si>
    <t xml:space="preserve">    政协会议</t>
  </si>
  <si>
    <t xml:space="preserve">    委员视察</t>
  </si>
  <si>
    <t xml:space="preserve">    事业运行（政协）</t>
  </si>
  <si>
    <t xml:space="preserve">  政府办公厅（室）及相关机构事务</t>
  </si>
  <si>
    <t xml:space="preserve">    行政运行（政府办公厅）</t>
  </si>
  <si>
    <t xml:space="preserve">    一般行政管理事务（政府办公厅）</t>
  </si>
  <si>
    <t xml:space="preserve">    机关服务（政府办公厅）</t>
  </si>
  <si>
    <t xml:space="preserve">    专项业务活动</t>
  </si>
  <si>
    <t xml:space="preserve">    政务公开审批</t>
  </si>
  <si>
    <t xml:space="preserve">    事业运行（政府办公厅）</t>
  </si>
  <si>
    <t xml:space="preserve">    其他政府办公厅（室）及相关机构事务支出</t>
  </si>
  <si>
    <t xml:space="preserve">  发展与改革事务</t>
  </si>
  <si>
    <t xml:space="preserve">    行政运行（发展与改革事务）</t>
  </si>
  <si>
    <t xml:space="preserve">    一般行政管理事务</t>
  </si>
  <si>
    <t xml:space="preserve">    社会事业发展规划</t>
  </si>
  <si>
    <t xml:space="preserve">    经济体制改革研究</t>
  </si>
  <si>
    <t xml:space="preserve">    物价管理</t>
  </si>
  <si>
    <t xml:space="preserve">    事业运行</t>
  </si>
  <si>
    <t xml:space="preserve">  统计信息事务</t>
  </si>
  <si>
    <t xml:space="preserve">    行政运行（统计信息）</t>
  </si>
  <si>
    <t xml:space="preserve">    一般行政管理事务（统计信息）</t>
  </si>
  <si>
    <t xml:space="preserve">    专项统计业务</t>
  </si>
  <si>
    <t xml:space="preserve">    统计管理</t>
  </si>
  <si>
    <t xml:space="preserve">    专项普查活动</t>
  </si>
  <si>
    <t xml:space="preserve">    事业运行（统计信息）</t>
  </si>
  <si>
    <t xml:space="preserve">  财政事务</t>
  </si>
  <si>
    <t xml:space="preserve">    行政运行（财政）</t>
  </si>
  <si>
    <t xml:space="preserve">    一般行政管理事务（财政）</t>
  </si>
  <si>
    <t xml:space="preserve">    信息化建设（财政）</t>
  </si>
  <si>
    <t xml:space="preserve">    事业运行（财政）</t>
  </si>
  <si>
    <t xml:space="preserve">    其他财政事务支出</t>
  </si>
  <si>
    <t xml:space="preserve">  税收事务</t>
  </si>
  <si>
    <t xml:space="preserve">    一般行政管理事务（税收）</t>
  </si>
  <si>
    <t xml:space="preserve">    代扣代收代征税款手续费</t>
  </si>
  <si>
    <t xml:space="preserve">  审计事务</t>
  </si>
  <si>
    <t xml:space="preserve">    行政运行（审计）</t>
  </si>
  <si>
    <t xml:space="preserve">    一般行政管理事务（审计）</t>
  </si>
  <si>
    <t xml:space="preserve">    审计业务</t>
  </si>
  <si>
    <t xml:space="preserve">    信息化建设（审计）</t>
  </si>
  <si>
    <t xml:space="preserve">    事业运行（审计）</t>
  </si>
  <si>
    <t xml:space="preserve">    其他审计事务支出</t>
  </si>
  <si>
    <t xml:space="preserve">  人力资源事务</t>
  </si>
  <si>
    <t xml:space="preserve">    一般行政管理事务（人力资源）</t>
  </si>
  <si>
    <t xml:space="preserve">    事业运行（人力资源）</t>
  </si>
  <si>
    <t xml:space="preserve">  纪检监察事务</t>
  </si>
  <si>
    <t xml:space="preserve">    行政运行（纪检监察）</t>
  </si>
  <si>
    <t xml:space="preserve">    一般行政管理事务（纪检监察）</t>
  </si>
  <si>
    <t xml:space="preserve">    事业运行（纪检监察）</t>
  </si>
  <si>
    <t xml:space="preserve">  商贸事务</t>
  </si>
  <si>
    <t xml:space="preserve">    行政运行（商贸）</t>
  </si>
  <si>
    <t xml:space="preserve">    一般行政管理事务（商贸）</t>
  </si>
  <si>
    <t xml:space="preserve">    招商引资</t>
  </si>
  <si>
    <t xml:space="preserve">    事业运行（商贸）</t>
  </si>
  <si>
    <t xml:space="preserve">    其他商贸事务支出</t>
  </si>
  <si>
    <t xml:space="preserve">  民主党派及工商联事务</t>
  </si>
  <si>
    <t xml:space="preserve">    行政运行（民主党派及工商联）</t>
  </si>
  <si>
    <t xml:space="preserve">    一般行政管理事务（民主党派及工商联）</t>
  </si>
  <si>
    <t xml:space="preserve">  群众团体事务</t>
  </si>
  <si>
    <t xml:space="preserve">    行政运行（群众团体）</t>
  </si>
  <si>
    <t xml:space="preserve">    一般行政管理事务（群众团体）</t>
  </si>
  <si>
    <t xml:space="preserve">    工会事务</t>
  </si>
  <si>
    <t xml:space="preserve">    事业运行（群众团体）</t>
  </si>
  <si>
    <t xml:space="preserve">  党委办公厅（室）及相关机构事务</t>
  </si>
  <si>
    <t xml:space="preserve">    行政运行（党委办公厅）</t>
  </si>
  <si>
    <t xml:space="preserve">    一般行政管理事务（党委办公厅）</t>
  </si>
  <si>
    <t xml:space="preserve">    事业运行（党委办公厅）</t>
  </si>
  <si>
    <t xml:space="preserve">  组织事务</t>
  </si>
  <si>
    <t xml:space="preserve">    行政运行（组织）</t>
  </si>
  <si>
    <t xml:space="preserve">    一般行政管理事务（组织）</t>
  </si>
  <si>
    <t xml:space="preserve">    事业运行（组织）</t>
  </si>
  <si>
    <t xml:space="preserve">    其他组织事务支出</t>
  </si>
  <si>
    <t xml:space="preserve">  宣传事务</t>
  </si>
  <si>
    <t xml:space="preserve">    行政运行（宣传）</t>
  </si>
  <si>
    <t xml:space="preserve">    一般行政管理事务（宣传）</t>
  </si>
  <si>
    <t xml:space="preserve">    事业运行（宣传）</t>
  </si>
  <si>
    <t xml:space="preserve">  统战事务</t>
  </si>
  <si>
    <t xml:space="preserve">    行政运行（统战）</t>
  </si>
  <si>
    <t xml:space="preserve">    一般行政管理事务（统战）</t>
  </si>
  <si>
    <t xml:space="preserve">  其他共产党事务支出</t>
  </si>
  <si>
    <t xml:space="preserve">    行政运行（其他共产党）</t>
  </si>
  <si>
    <t xml:space="preserve">    一般行政管理事务（其他共产党）</t>
  </si>
  <si>
    <t xml:space="preserve">  市场监督管理事务</t>
  </si>
  <si>
    <t xml:space="preserve">    行政运行</t>
  </si>
  <si>
    <t xml:space="preserve">    市场监督管理专项</t>
  </si>
  <si>
    <t xml:space="preserve">    市场监管执法</t>
  </si>
  <si>
    <t xml:space="preserve">    信息化建设</t>
  </si>
  <si>
    <t xml:space="preserve">    认证认可监督管理</t>
  </si>
  <si>
    <t xml:space="preserve">    其他市场监督管理事务</t>
  </si>
  <si>
    <t>国防支出</t>
  </si>
  <si>
    <t xml:space="preserve">  现役部队</t>
  </si>
  <si>
    <t xml:space="preserve">    现役部队</t>
  </si>
  <si>
    <t xml:space="preserve">  国防动员</t>
  </si>
  <si>
    <t xml:space="preserve">    兵役征集</t>
  </si>
  <si>
    <t xml:space="preserve">    民兵</t>
  </si>
  <si>
    <t xml:space="preserve">    其他国防动员支出</t>
  </si>
  <si>
    <t>公共安全支出</t>
  </si>
  <si>
    <t xml:space="preserve">  武装警察</t>
  </si>
  <si>
    <t xml:space="preserve">    内卫</t>
  </si>
  <si>
    <t xml:space="preserve">  公安</t>
  </si>
  <si>
    <t xml:space="preserve">    行政运行（公安）</t>
  </si>
  <si>
    <t xml:space="preserve">    一般行政管理事务（公安）</t>
  </si>
  <si>
    <t xml:space="preserve">    执法办案</t>
  </si>
  <si>
    <t xml:space="preserve">    特别业务</t>
  </si>
  <si>
    <t xml:space="preserve">    事业运行（公安）</t>
  </si>
  <si>
    <t xml:space="preserve">  司法</t>
  </si>
  <si>
    <t xml:space="preserve">    行政运行（司法）</t>
  </si>
  <si>
    <t xml:space="preserve">    一般行政管理事务（司法）</t>
  </si>
  <si>
    <t xml:space="preserve">    普法宣传</t>
  </si>
  <si>
    <t xml:space="preserve">    仲裁</t>
  </si>
  <si>
    <t xml:space="preserve">    事业运行（司法）</t>
  </si>
  <si>
    <t>教育支出</t>
  </si>
  <si>
    <t xml:space="preserve">  教育管理事务</t>
  </si>
  <si>
    <t xml:space="preserve">    行政运行（教育）</t>
  </si>
  <si>
    <t xml:space="preserve">    一般行政管理事务（教育）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</si>
  <si>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</si>
  <si>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</si>
  <si>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</si>
  <si>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</si>
  <si>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</si>
  <si>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</si>
  <si>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</si>
  <si>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</si>
  <si>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职业高中教育</t>
  </si>
  <si>
    <t xml:space="preserve">  成人教育</t>
  </si>
  <si>
    <t xml:space="preserve">    其他成人教育支出</t>
  </si>
  <si>
    <t xml:space="preserve">  进修及培训</t>
  </si>
  <si>
    <t xml:space="preserve">    干部教育</t>
  </si>
  <si>
    <t xml:space="preserve">    其他进修及培训</t>
  </si>
  <si>
    <t xml:space="preserve">  教育费附加安排的支出</t>
  </si>
  <si>
    <t xml:space="preserve">    其他教育费附加安排的支出</t>
  </si>
  <si>
    <t>科学技术支出</t>
  </si>
  <si>
    <t xml:space="preserve">  科技条件与服务</t>
  </si>
  <si>
    <t xml:space="preserve">    技术创新服务体系</t>
  </si>
  <si>
    <t xml:space="preserve">  社会科学</t>
  </si>
  <si>
    <t xml:space="preserve">    其他社会科学支出</t>
  </si>
  <si>
    <t xml:space="preserve">  科学技术普及</t>
  </si>
  <si>
    <t xml:space="preserve">    机构运行（科学技术普及）</t>
  </si>
  <si>
    <t xml:space="preserve">    其他科学技术普及支出</t>
  </si>
  <si>
    <t>文化体育与传媒支出</t>
  </si>
  <si>
    <t xml:space="preserve">  文化</t>
  </si>
  <si>
    <t xml:space="preserve">    行政运行（文化）</t>
  </si>
  <si>
    <t xml:space="preserve">    一般行政管理事务（文化）</t>
  </si>
  <si>
    <t xml:space="preserve">    图书馆</t>
  </si>
  <si>
    <t xml:space="preserve">    艺术表演团体</t>
  </si>
  <si>
    <t xml:space="preserve">    群众文化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</si>
  <si>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</si>
  <si>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</si>
  <si>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</si>
  <si>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</si>
  <si>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</si>
  <si>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体育</t>
  </si>
  <si>
    <t xml:space="preserve">    一般行政管理事务（体育）</t>
  </si>
  <si>
    <t xml:space="preserve">    体育训练</t>
  </si>
  <si>
    <t xml:space="preserve">    体育场馆</t>
  </si>
  <si>
    <t xml:space="preserve">  新闻出版电影</t>
  </si>
  <si>
    <t xml:space="preserve">    其他新闻出版电影支出</t>
  </si>
  <si>
    <t xml:space="preserve">  广播电视</t>
  </si>
  <si>
    <t xml:space="preserve">    电视</t>
  </si>
  <si>
    <t xml:space="preserve">    其他广播电视支出</t>
  </si>
  <si>
    <t>社会保障和就业支出</t>
  </si>
  <si>
    <t xml:space="preserve">  人力资源和社会保障管理事务</t>
  </si>
  <si>
    <t xml:space="preserve">    行政运行（人力资源和社会保障）</t>
  </si>
  <si>
    <t xml:space="preserve">    一般行政管理事务（人力资源和社会保障）</t>
  </si>
  <si>
    <t xml:space="preserve">    劳动保障监察</t>
  </si>
  <si>
    <t xml:space="preserve">    就业管理事务</t>
  </si>
  <si>
    <t xml:space="preserve">    金保工程</t>
  </si>
  <si>
    <t xml:space="preserve">    社会保险经办机构</t>
  </si>
  <si>
    <t xml:space="preserve">    其他人力资源和社会保障管理事务支出</t>
  </si>
  <si>
    <t xml:space="preserve">  民政管理事务</t>
  </si>
  <si>
    <t xml:space="preserve">    行政运行（民政）</t>
  </si>
  <si>
    <t xml:space="preserve">    一般行政管理事务（民政）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</si>
  <si>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</si>
  <si>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</si>
  <si>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</si>
  <si>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</si>
  <si>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</si>
  <si>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</si>
  <si>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</si>
  <si>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</si>
  <si>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</si>
  <si>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</si>
  <si>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</si>
  <si>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</si>
  <si>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  其他优抚支出</t>
  </si>
  <si>
    <t xml:space="preserve">  社会福利</t>
  </si>
  <si>
    <t xml:space="preserve">    社会福利事业单位</t>
  </si>
  <si>
    <t xml:space="preserve">  残疾人事业</t>
  </si>
  <si>
    <t xml:space="preserve">    行政运行（残疾人）</t>
  </si>
  <si>
    <t xml:space="preserve">    一般行政管理事务（残疾人）</t>
  </si>
  <si>
    <t xml:space="preserve">    残疾人康复</t>
  </si>
  <si>
    <t xml:space="preserve">    残疾人就业和扶贫</t>
  </si>
  <si>
    <t xml:space="preserve">    其他残疾人事业支出</t>
  </si>
  <si>
    <t xml:space="preserve">  临时救助</t>
  </si>
  <si>
    <t xml:space="preserve">    流浪乞讨人员救助支出</t>
  </si>
  <si>
    <t xml:space="preserve">  其他社会保障和就业支出</t>
  </si>
  <si>
    <t xml:space="preserve">    其他社会保障和就业支出</t>
  </si>
  <si>
    <t>医疗卫生与计划生育支出</t>
  </si>
  <si>
    <t xml:space="preserve">  医疗卫生与计划生育管理事务</t>
  </si>
  <si>
    <t xml:space="preserve">    行政运行（医疗卫生）</t>
  </si>
  <si>
    <t xml:space="preserve">    一般行政管理事务（医疗卫生）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</si>
  <si>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</si>
  <si>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</si>
  <si>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</si>
  <si>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中医（民族）医院</t>
  </si>
  <si>
    <t xml:space="preserve">    其他专科医院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</si>
  <si>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</si>
  <si>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</si>
  <si>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</si>
  <si>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</si>
  <si>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</si>
  <si>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</si>
  <si>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</si>
  <si>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</si>
  <si>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</si>
  <si>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</si>
  <si>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</si>
  <si>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</si>
  <si>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</si>
  <si>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</si>
  <si>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</si>
  <si>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</si>
  <si>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</si>
  <si>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</si>
  <si>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医疗救助</t>
  </si>
  <si>
    <t xml:space="preserve">    其他医疗救助支出</t>
  </si>
  <si>
    <t xml:space="preserve">  其他医疗卫生与计划生育支出</t>
  </si>
  <si>
    <t xml:space="preserve">    其他医疗卫生与计划生育支出</t>
  </si>
  <si>
    <t>节能环保支出</t>
  </si>
  <si>
    <t xml:space="preserve">  环境保护管理事务</t>
  </si>
  <si>
    <t xml:space="preserve">    行政运行（环境保护）</t>
  </si>
  <si>
    <t xml:space="preserve">    一般行政管理事务（环境保护）</t>
  </si>
  <si>
    <t xml:space="preserve">    环境保护宣传</t>
  </si>
  <si>
    <t xml:space="preserve">    其他环境保护管理事务支出</t>
  </si>
  <si>
    <t xml:space="preserve">  环境监测与监察</t>
  </si>
  <si>
    <t xml:space="preserve">    其他环境监测与监察支出</t>
  </si>
  <si>
    <t>城乡社区支出</t>
  </si>
  <si>
    <t xml:space="preserve">  城乡社区管理事务</t>
  </si>
  <si>
    <t xml:space="preserve">    行政运行（城乡社区）</t>
  </si>
  <si>
    <t xml:space="preserve">    机关服务（城乡社区）</t>
  </si>
  <si>
    <t xml:space="preserve">    城管执法</t>
  </si>
  <si>
    <t xml:space="preserve">    工程建设管理</t>
  </si>
  <si>
    <t xml:space="preserve">    其他城乡社区管理事务支出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</si>
  <si>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</si>
  <si>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</si>
  <si>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</si>
  <si>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</si>
  <si>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</si>
  <si>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</si>
  <si>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其他城乡社区事务支出</t>
  </si>
  <si>
    <t xml:space="preserve">    其他城乡社区支出</t>
  </si>
  <si>
    <t>农林水支出</t>
  </si>
  <si>
    <t xml:space="preserve">  农业</t>
  </si>
  <si>
    <t xml:space="preserve">    行政运行（农业）</t>
  </si>
  <si>
    <t xml:space="preserve">    一般行政管理事务（农业）</t>
  </si>
  <si>
    <t xml:space="preserve">    事业运行（农业）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</si>
  <si>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</si>
  <si>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</si>
  <si>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</si>
  <si>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</si>
  <si>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</si>
  <si>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</si>
  <si>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农村公益事业</t>
  </si>
  <si>
    <t xml:space="preserve">    其他农业支出</t>
  </si>
  <si>
    <t xml:space="preserve">  林业</t>
  </si>
  <si>
    <t xml:space="preserve">    行政运行（林业）</t>
  </si>
  <si>
    <t xml:space="preserve">    一般行政管理事务（林业）</t>
  </si>
  <si>
    <t xml:space="preserve">    林业事业机构</t>
  </si>
  <si>
    <t xml:space="preserve">    湿地保护</t>
  </si>
  <si>
    <t xml:space="preserve">    林业执法与监督</t>
  </si>
  <si>
    <t xml:space="preserve">    林业防灾减灾</t>
  </si>
  <si>
    <t xml:space="preserve">    其他林业支出</t>
  </si>
  <si>
    <t xml:space="preserve">  水利</t>
  </si>
  <si>
    <t xml:space="preserve">    行政运行（水利）</t>
  </si>
  <si>
    <t xml:space="preserve">    一般行政管理事务（水利）</t>
  </si>
  <si>
    <t xml:space="preserve">    水利行业业务管理</t>
  </si>
  <si>
    <t xml:space="preserve">    水利工程运行与维护</t>
  </si>
  <si>
    <t xml:space="preserve">    农田水利</t>
  </si>
  <si>
    <t xml:space="preserve">    其他水利支出</t>
  </si>
  <si>
    <t xml:space="preserve">  扶贫</t>
  </si>
  <si>
    <t xml:space="preserve">    其他扶贫支出</t>
  </si>
  <si>
    <t xml:space="preserve">  农业综合开发</t>
  </si>
  <si>
    <t xml:space="preserve">    机构运行（农业综合开发）</t>
  </si>
  <si>
    <t xml:space="preserve">  农村综合改革</t>
  </si>
  <si>
    <t xml:space="preserve">    对村级一事一议的补助</t>
  </si>
  <si>
    <t xml:space="preserve">  普惠金融发展支出</t>
  </si>
  <si>
    <t xml:space="preserve">    农业保险保费补贴</t>
  </si>
  <si>
    <t xml:space="preserve">    小额担保贷款贴息</t>
  </si>
  <si>
    <t xml:space="preserve">    其他普惠金融发展支出</t>
  </si>
  <si>
    <t xml:space="preserve">  其他农林水事务支出</t>
  </si>
  <si>
    <t xml:space="preserve">    其他农林水事务支出</t>
  </si>
  <si>
    <t>交通运输支出</t>
  </si>
  <si>
    <t xml:space="preserve">  公路水路运输</t>
  </si>
  <si>
    <t xml:space="preserve">    行政运行（公路水路运输）</t>
  </si>
  <si>
    <t xml:space="preserve">    一般行政管理事务（公路水路运输）</t>
  </si>
  <si>
    <t xml:space="preserve">    其他公路水路运输支出</t>
  </si>
  <si>
    <t xml:space="preserve">  民用航空运输</t>
  </si>
  <si>
    <t xml:space="preserve">    其他民用航空运输支出</t>
  </si>
  <si>
    <t xml:space="preserve">  邮政业支出</t>
  </si>
  <si>
    <t xml:space="preserve">    一般行政管理事务（邮政业）</t>
  </si>
  <si>
    <t>资源勘探信息等支出</t>
  </si>
  <si>
    <t xml:space="preserve">  资源勘探开发和服务支出</t>
  </si>
  <si>
    <t xml:space="preserve">    行政运行（资源勘探）</t>
  </si>
  <si>
    <t xml:space="preserve">    其他资源勘探业支出</t>
  </si>
  <si>
    <t xml:space="preserve">  工业和信息产业监管支出</t>
  </si>
  <si>
    <t xml:space="preserve">    其他工业和信息产业监管支出</t>
  </si>
  <si>
    <t xml:space="preserve">  国有资产监管</t>
  </si>
  <si>
    <t xml:space="preserve">    行政运行（国有资产监管）</t>
  </si>
  <si>
    <t xml:space="preserve">    一般行政管理事务（国有资产监管）</t>
  </si>
  <si>
    <t xml:space="preserve">    机关服务（国有资产监管）</t>
  </si>
  <si>
    <t xml:space="preserve">    其他国有资产监管支出</t>
  </si>
  <si>
    <t xml:space="preserve">  支持中小企业发展和管理支出</t>
  </si>
  <si>
    <t xml:space="preserve">    其他支持中小企业发展和管理支出</t>
  </si>
  <si>
    <t xml:space="preserve">  其他资源勘探信息等事务支出</t>
  </si>
  <si>
    <t xml:space="preserve">    技术改造支出</t>
  </si>
  <si>
    <t xml:space="preserve">    其他资源勘探信息等事务支出</t>
  </si>
  <si>
    <t>商业服务业等事务</t>
  </si>
  <si>
    <t xml:space="preserve">  商业流通事务</t>
  </si>
  <si>
    <t xml:space="preserve">    行政运行（商业流通）</t>
  </si>
  <si>
    <t xml:space="preserve">    一般行政管理事务（商业流通）</t>
  </si>
  <si>
    <t>金融支出</t>
  </si>
  <si>
    <t xml:space="preserve">  其他金融监管等事务支出</t>
  </si>
  <si>
    <t xml:space="preserve">    其他金融监管等事务支出</t>
  </si>
  <si>
    <t>国土海洋气象等支出</t>
  </si>
  <si>
    <t xml:space="preserve">  国土资源事务</t>
  </si>
  <si>
    <t xml:space="preserve">    行政运行（国土资源）</t>
  </si>
  <si>
    <t xml:space="preserve">    国土资源规划及管理</t>
  </si>
  <si>
    <t xml:space="preserve">    土地资源储备支出</t>
  </si>
  <si>
    <t xml:space="preserve">    地质矿产资源利用与保护</t>
  </si>
  <si>
    <t xml:space="preserve">    事业运行（国土资源）</t>
  </si>
  <si>
    <t xml:space="preserve">    其他国土资源事务支出</t>
  </si>
  <si>
    <t xml:space="preserve">  气象事务</t>
  </si>
  <si>
    <t xml:space="preserve">    一般行政管理事务（气象）</t>
  </si>
  <si>
    <t xml:space="preserve">    其他气象事务支出</t>
  </si>
  <si>
    <t>住房保障支出</t>
  </si>
  <si>
    <t xml:space="preserve">  住房改革支出</t>
  </si>
  <si>
    <t xml:space="preserve">    住房公积金</t>
  </si>
  <si>
    <t xml:space="preserve">    提租补贴</t>
  </si>
  <si>
    <t>粮油物资储备支出</t>
  </si>
  <si>
    <t xml:space="preserve">  粮油事务</t>
  </si>
  <si>
    <t xml:space="preserve">    一般行政管理事务（粮油）</t>
  </si>
  <si>
    <t xml:space="preserve">    粮食财务挂账利息补贴</t>
  </si>
  <si>
    <t>灾害防治及应急管理支出</t>
  </si>
  <si>
    <t xml:space="preserve">  应急管理事务</t>
  </si>
  <si>
    <t xml:space="preserve">    安全监管</t>
  </si>
  <si>
    <t xml:space="preserve">  消防事务</t>
  </si>
  <si>
    <t xml:space="preserve">    其他消防事务支出</t>
  </si>
  <si>
    <t xml:space="preserve">  自然灾害救灾及恢复重建支出</t>
  </si>
  <si>
    <t xml:space="preserve">    地方自然灾害生活补助</t>
  </si>
  <si>
    <t>预备费</t>
  </si>
  <si>
    <t xml:space="preserve">  预备费</t>
  </si>
  <si>
    <t xml:space="preserve">    预备费</t>
  </si>
  <si>
    <t xml:space="preserve">  年初预留</t>
  </si>
  <si>
    <t xml:space="preserve">    年初预留</t>
  </si>
  <si>
    <t xml:space="preserve">  其他支出</t>
  </si>
  <si>
    <t xml:space="preserve">    其他支出</t>
  </si>
  <si>
    <t>债务还本支出</t>
  </si>
  <si>
    <t xml:space="preserve">  地方政府债务还本支出</t>
  </si>
  <si>
    <t xml:space="preserve">    地方政府其他一般债务还本支出</t>
  </si>
  <si>
    <t>债务付息支出</t>
  </si>
  <si>
    <t xml:space="preserve">  地方政府一般债务付息支出</t>
  </si>
  <si>
    <t xml:space="preserve">    地方政府一般债劵付息支出</t>
  </si>
  <si>
    <t xml:space="preserve">  表2－4</t>
  </si>
  <si>
    <t>2019年一般公共预算支出经济分类表</t>
  </si>
  <si>
    <t>单位：万元</t>
  </si>
  <si>
    <t>经济科目
编码</t>
  </si>
  <si>
    <t>经济科目
名称</t>
  </si>
  <si>
    <t>总计</t>
  </si>
  <si>
    <t>经费拨款（补助）</t>
  </si>
  <si>
    <t>纳入预算管理的非税收入安排的资金</t>
  </si>
  <si>
    <t>经费拨款
（本级）</t>
  </si>
  <si>
    <t>经费拨款
（上级）</t>
  </si>
  <si>
    <t>经费拨款
（罚没）</t>
  </si>
  <si>
    <t>（预内非税）
国资有偿使用收入
安排的拨款</t>
  </si>
  <si>
    <t>（预内非税）
行政事业收费
安排的拨款</t>
  </si>
  <si>
    <t>501</t>
  </si>
  <si>
    <t xml:space="preserve">  50103</t>
  </si>
  <si>
    <t>住房公积金</t>
  </si>
  <si>
    <t xml:space="preserve">  50101</t>
  </si>
  <si>
    <t>工资奖金津补贴</t>
  </si>
  <si>
    <t xml:space="preserve">  50199</t>
  </si>
  <si>
    <t>其他工资福利支出</t>
  </si>
  <si>
    <t xml:space="preserve">  50102</t>
  </si>
  <si>
    <t>社会保障缴费</t>
  </si>
  <si>
    <t>502</t>
  </si>
  <si>
    <t xml:space="preserve">  50202</t>
  </si>
  <si>
    <t>会议费</t>
  </si>
  <si>
    <t xml:space="preserve">  50208</t>
  </si>
  <si>
    <t>公务用车运行维护费</t>
  </si>
  <si>
    <t xml:space="preserve">  50299</t>
  </si>
  <si>
    <t>其他商品和服务支出</t>
  </si>
  <si>
    <t xml:space="preserve">  50203</t>
  </si>
  <si>
    <t>培训费</t>
  </si>
  <si>
    <t xml:space="preserve">  50201</t>
  </si>
  <si>
    <t>办公经费</t>
  </si>
  <si>
    <t xml:space="preserve">  50204</t>
  </si>
  <si>
    <t>专用材料购置费</t>
  </si>
  <si>
    <t xml:space="preserve">  50206</t>
  </si>
  <si>
    <t>公务接待费</t>
  </si>
  <si>
    <t xml:space="preserve">  50209</t>
  </si>
  <si>
    <t>维修（护）费</t>
  </si>
  <si>
    <t xml:space="preserve">  50205</t>
  </si>
  <si>
    <t>委托业务费</t>
  </si>
  <si>
    <t>503</t>
  </si>
  <si>
    <t xml:space="preserve">  50399</t>
  </si>
  <si>
    <t xml:space="preserve">  50306</t>
  </si>
  <si>
    <t>设备购置</t>
  </si>
  <si>
    <t xml:space="preserve">  50302</t>
  </si>
  <si>
    <t>基础设施建设</t>
  </si>
  <si>
    <t>504</t>
  </si>
  <si>
    <t xml:space="preserve">  50402</t>
  </si>
  <si>
    <t xml:space="preserve">  50404</t>
  </si>
  <si>
    <t>505</t>
  </si>
  <si>
    <t xml:space="preserve">  50502</t>
  </si>
  <si>
    <t>商品和服务支出</t>
  </si>
  <si>
    <t xml:space="preserve">  50501</t>
  </si>
  <si>
    <t>506</t>
  </si>
  <si>
    <t xml:space="preserve">  50602</t>
  </si>
  <si>
    <t>资本性支出（二）</t>
  </si>
  <si>
    <t xml:space="preserve">  50601</t>
  </si>
  <si>
    <t>资本性支出（一）</t>
  </si>
  <si>
    <t>507</t>
  </si>
  <si>
    <t xml:space="preserve">  50799</t>
  </si>
  <si>
    <t>其他对企业补助</t>
  </si>
  <si>
    <t xml:space="preserve">  50702</t>
  </si>
  <si>
    <t>利息补贴</t>
  </si>
  <si>
    <t>509</t>
  </si>
  <si>
    <t xml:space="preserve">  50999</t>
  </si>
  <si>
    <t>其他对个人和家庭补助</t>
  </si>
  <si>
    <t xml:space="preserve">  50905</t>
  </si>
  <si>
    <t>离退休费</t>
  </si>
  <si>
    <t xml:space="preserve">  50901</t>
  </si>
  <si>
    <t>社会福利和救助</t>
  </si>
  <si>
    <t xml:space="preserve">  50902</t>
  </si>
  <si>
    <t>助学金</t>
  </si>
  <si>
    <t xml:space="preserve">  50903</t>
  </si>
  <si>
    <t>个人农业生产补贴</t>
  </si>
  <si>
    <t>510</t>
  </si>
  <si>
    <t xml:space="preserve">  51002</t>
  </si>
  <si>
    <t>对社会保险基金补助</t>
  </si>
  <si>
    <t>511</t>
  </si>
  <si>
    <t xml:space="preserve">  51101</t>
  </si>
  <si>
    <t>国内债务付息</t>
  </si>
  <si>
    <t>514</t>
  </si>
  <si>
    <t xml:space="preserve">  51402</t>
  </si>
  <si>
    <t>预留</t>
  </si>
  <si>
    <t xml:space="preserve">  51401</t>
  </si>
  <si>
    <t>599</t>
  </si>
  <si>
    <t xml:space="preserve">  59999</t>
  </si>
  <si>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5</t>
    </r>
  </si>
  <si>
    <r>
      <rPr>
        <sz val="20"/>
        <rFont val="方正小标宋简体"/>
        <charset val="134"/>
      </rPr>
      <t>蔡甸区</t>
    </r>
    <r>
      <rPr>
        <sz val="20"/>
        <rFont val="Times New Roman"/>
        <charset val="134"/>
      </rPr>
      <t>2019</t>
    </r>
    <r>
      <rPr>
        <sz val="20"/>
        <rFont val="方正小标宋简体"/>
        <charset val="134"/>
      </rPr>
      <t>年政府性基金预算收入计划表</t>
    </r>
  </si>
  <si>
    <r>
      <rPr>
        <b/>
        <sz val="13"/>
        <rFont val="Times New Roman"/>
        <charset val="134"/>
      </rPr>
      <t>2018</t>
    </r>
    <r>
      <rPr>
        <b/>
        <sz val="13"/>
        <rFont val="宋体"/>
        <charset val="134"/>
      </rPr>
      <t xml:space="preserve">年预计
</t>
    </r>
    <r>
      <rPr>
        <b/>
        <sz val="13"/>
        <rFont val="Times New Roman"/>
        <charset val="134"/>
      </rPr>
      <t xml:space="preserve"> </t>
    </r>
    <r>
      <rPr>
        <b/>
        <sz val="13"/>
        <rFont val="宋体"/>
        <charset val="134"/>
      </rPr>
      <t>完成</t>
    </r>
  </si>
  <si>
    <r>
      <rPr>
        <b/>
        <sz val="12"/>
        <rFont val="宋体"/>
        <charset val="134"/>
      </rPr>
      <t>比上年
增加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</si>
  <si>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4年预计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</si>
  <si>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人大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</si>
  <si>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政府</t>
    </r>
  </si>
  <si>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6</t>
    </r>
  </si>
  <si>
    <r>
      <rPr>
        <sz val="22"/>
        <rFont val="Times New Roman"/>
        <charset val="134"/>
      </rPr>
      <t>2018</t>
    </r>
    <r>
      <rPr>
        <sz val="22"/>
        <rFont val="方正小标宋简体"/>
        <charset val="134"/>
      </rPr>
      <t>－</t>
    </r>
    <r>
      <rPr>
        <sz val="22"/>
        <rFont val="Times New Roman"/>
        <charset val="134"/>
      </rPr>
      <t>2019</t>
    </r>
    <r>
      <rPr>
        <sz val="22"/>
        <rFont val="方正小标宋简体"/>
        <charset val="134"/>
      </rPr>
      <t>年政府性基金预算支出比较表</t>
    </r>
  </si>
  <si>
    <r>
      <rPr>
        <b/>
        <sz val="14"/>
        <rFont val="Times New Roman"/>
        <charset val="134"/>
      </rPr>
      <t>2010</t>
    </r>
    <r>
      <rPr>
        <b/>
        <sz val="14"/>
        <rFont val="宋体"/>
        <charset val="134"/>
      </rPr>
      <t>年预算</t>
    </r>
  </si>
  <si>
    <r>
      <rPr>
        <b/>
        <sz val="14"/>
        <rFont val="Times New Roman"/>
        <charset val="134"/>
      </rPr>
      <t>2018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预算</t>
    </r>
  </si>
  <si>
    <r>
      <rPr>
        <b/>
        <sz val="14"/>
        <rFont val="Times New Roman"/>
        <charset val="134"/>
      </rPr>
      <t>2019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预算</t>
    </r>
  </si>
  <si>
    <t>增加</t>
  </si>
  <si>
    <r>
      <rPr>
        <b/>
        <sz val="14"/>
        <rFont val="宋体"/>
        <charset val="134"/>
      </rPr>
      <t>增长</t>
    </r>
    <r>
      <rPr>
        <b/>
        <sz val="14"/>
        <rFont val="Times New Roman"/>
        <charset val="134"/>
      </rPr>
      <t>%</t>
    </r>
  </si>
  <si>
    <r>
      <rPr>
        <b/>
        <sz val="14"/>
        <rFont val="宋体"/>
        <charset val="134"/>
      </rPr>
      <t>备</t>
    </r>
    <r>
      <rPr>
        <b/>
        <sz val="14"/>
        <rFont val="Times New Roman"/>
        <charset val="134"/>
      </rPr>
      <t xml:space="preserve">           </t>
    </r>
    <r>
      <rPr>
        <b/>
        <sz val="14"/>
        <rFont val="宋体"/>
        <charset val="134"/>
      </rPr>
      <t>注</t>
    </r>
  </si>
  <si>
    <t>政府性基金预算支出</t>
  </si>
  <si>
    <t>一、教育</t>
  </si>
  <si>
    <t>二、文化体育与传媒</t>
  </si>
  <si>
    <t>三、社会保障和就业</t>
  </si>
  <si>
    <t>四、城乡社区事务</t>
  </si>
  <si>
    <r>
      <rPr>
        <sz val="10"/>
        <rFont val="宋体"/>
        <charset val="134"/>
      </rPr>
      <t>含上年结转支出</t>
    </r>
    <r>
      <rPr>
        <sz val="10"/>
        <rFont val="Times New Roman"/>
        <charset val="134"/>
      </rPr>
      <t>19885</t>
    </r>
  </si>
  <si>
    <t>五、农林水事务</t>
  </si>
  <si>
    <t>六、交通运输</t>
  </si>
  <si>
    <t>七、资源勘探信息等支出</t>
  </si>
  <si>
    <t>八、其他支出</t>
  </si>
  <si>
    <r>
      <rPr>
        <sz val="12"/>
        <rFont val="黑体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7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1</t>
    </r>
  </si>
  <si>
    <r>
      <rPr>
        <sz val="18"/>
        <rFont val="Times New Roman"/>
        <charset val="134"/>
      </rPr>
      <t>2019</t>
    </r>
    <r>
      <rPr>
        <sz val="18"/>
        <rFont val="方正小标宋简体"/>
        <charset val="134"/>
      </rPr>
      <t>年蔡甸区国有资本经营收入预算表</t>
    </r>
  </si>
  <si>
    <r>
      <rPr>
        <b/>
        <sz val="10"/>
        <rFont val="宋体"/>
        <charset val="134"/>
      </rPr>
      <t>科目编码</t>
    </r>
  </si>
  <si>
    <r>
      <rPr>
        <b/>
        <sz val="10"/>
        <rFont val="宋体"/>
        <charset val="134"/>
      </rPr>
      <t>预算科目</t>
    </r>
  </si>
  <si>
    <r>
      <rPr>
        <b/>
        <sz val="10"/>
        <rFont val="Times New Roman"/>
        <charset val="134"/>
      </rPr>
      <t>2019</t>
    </r>
    <r>
      <rPr>
        <b/>
        <sz val="10"/>
        <rFont val="宋体"/>
        <charset val="134"/>
      </rPr>
      <t>年预算数</t>
    </r>
  </si>
  <si>
    <r>
      <rPr>
        <b/>
        <sz val="10"/>
        <rFont val="宋体"/>
        <charset val="134"/>
      </rPr>
      <t>一、国有资本经营收入</t>
    </r>
  </si>
  <si>
    <r>
      <rPr>
        <b/>
        <sz val="10"/>
        <rFont val="宋体"/>
        <charset val="134"/>
      </rPr>
      <t>非税收入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</si>
  <si>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国有资本经营收入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</si>
  <si>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</si>
  <si>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烟草企业利润收入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</si>
  <si>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石油石化企业利润收入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</si>
  <si>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电力企业利润收入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</si>
  <si>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电信企业利润收入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</si>
  <si>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煤炭企业利润收入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</si>
  <si>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有色冶金采掘企业利润收入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</si>
  <si>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钢铁企业利润收入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</si>
  <si>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化工企业利润收入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</si>
  <si>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运输企业利润收入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</si>
  <si>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电子企业利润收入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</si>
  <si>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机械企业利润收入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</si>
  <si>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投资服务企业利润收入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</si>
  <si>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纺织轻工企业利润收入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</si>
  <si>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贸易企业利润收入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</si>
  <si>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建筑施工企业利润收入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</si>
  <si>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房地产企业利润收入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</si>
  <si>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建材企业利润收入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</si>
  <si>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境外企业利润收入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</si>
  <si>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对外合作企业利润收入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</si>
  <si>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医药企业利润收入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</si>
  <si>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农林牧渔企业利润收入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</si>
  <si>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邮政企业利润收入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</si>
  <si>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军工企业利润收入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</si>
  <si>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转制科研院所利润收入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</si>
  <si>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地质勘查企业利润收入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</si>
  <si>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卫生体育福利企业利润收入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</si>
  <si>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教育文化广播企业利润收入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</si>
  <si>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科学研究企业利润收入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</si>
  <si>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机关社团所属企业利润收入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</si>
  <si>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金融企业利润收入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</si>
  <si>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其他国有资本经营预算企业利润收入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</si>
  <si>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股利、股息收入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</si>
  <si>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国有控股公司股利、股息收入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</si>
  <si>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国有参股公司股利、股息收入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</si>
  <si>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金融企业公司股利、股息收入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</si>
  <si>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其他国有资本经营预算企业股利、股息收入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</si>
  <si>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产权转让收入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</si>
  <si>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国有股减持收入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</si>
  <si>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国有股权、股份转让收入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</si>
  <si>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国有独资企业产权转让收入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</si>
  <si>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金融企业产权转让收入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</si>
  <si>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其他国有资本经营预算企业产权转让收入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</si>
  <si>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清算收入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</si>
  <si>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国有股权、股份清算收入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</si>
  <si>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国有独资企业清算收入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</si>
  <si>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其他国有资本经营预算企业清算收入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</si>
  <si>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其他国有资本经营预算收入</t>
    </r>
  </si>
  <si>
    <r>
      <rPr>
        <b/>
        <sz val="10"/>
        <rFont val="宋体"/>
        <charset val="134"/>
      </rPr>
      <t>二、上年结余</t>
    </r>
  </si>
  <si>
    <r>
      <rPr>
        <b/>
        <sz val="10"/>
        <rFont val="宋体"/>
        <charset val="134"/>
      </rPr>
      <t>三、上级转移支付收入</t>
    </r>
  </si>
  <si>
    <r>
      <rPr>
        <b/>
        <sz val="10"/>
        <rFont val="宋体"/>
        <charset val="134"/>
      </rPr>
      <t>收入总计</t>
    </r>
  </si>
  <si>
    <r>
      <rPr>
        <sz val="12"/>
        <rFont val="黑体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7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</si>
  <si>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2019</t>
    </r>
    <r>
      <rPr>
        <sz val="18"/>
        <rFont val="方正小标宋简体"/>
        <charset val="134"/>
      </rPr>
      <t>年蔡甸区国有资本经营支出预算表</t>
    </r>
  </si>
  <si>
    <r>
      <rPr>
        <b/>
        <sz val="10"/>
        <rFont val="Times New Roman"/>
        <charset val="134"/>
      </rPr>
      <t>2019</t>
    </r>
    <r>
      <rPr>
        <b/>
        <sz val="10"/>
        <rFont val="宋体"/>
        <charset val="134"/>
      </rPr>
      <t>年
预算数</t>
    </r>
  </si>
  <si>
    <t/>
  </si>
  <si>
    <r>
      <rPr>
        <b/>
        <sz val="10"/>
        <rFont val="宋体"/>
        <charset val="134"/>
      </rPr>
      <t>一、国有资本经营支出</t>
    </r>
  </si>
  <si>
    <r>
      <rPr>
        <b/>
        <sz val="10"/>
        <rFont val="宋体"/>
        <charset val="134"/>
      </rPr>
      <t>社会保障和就业支出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</si>
  <si>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补充全国社会保障基金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</si>
  <si>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国有资本经营预算补充社保基金支出</t>
    </r>
  </si>
  <si>
    <r>
      <rPr>
        <b/>
        <sz val="10"/>
        <rFont val="宋体"/>
        <charset val="134"/>
      </rPr>
      <t>国有资本经营预算支出</t>
    </r>
  </si>
  <si>
    <r>
      <rPr>
        <b/>
        <sz val="10"/>
        <rFont val="宋体"/>
        <charset val="134"/>
      </rPr>
      <t>　解决历史遗留问题及改革成本支出</t>
    </r>
  </si>
  <si>
    <r>
      <rPr>
        <sz val="10"/>
        <rFont val="宋体"/>
        <charset val="134"/>
      </rPr>
      <t>　　厂办大集体改革支出</t>
    </r>
  </si>
  <si>
    <r>
      <rPr>
        <sz val="10"/>
        <rFont val="宋体"/>
        <charset val="134"/>
      </rPr>
      <t>　　</t>
    </r>
    <r>
      <rPr>
        <sz val="10"/>
        <rFont val="Times New Roman"/>
        <charset val="134"/>
      </rPr>
      <t>"</t>
    </r>
    <r>
      <rPr>
        <sz val="10"/>
        <rFont val="宋体"/>
        <charset val="134"/>
      </rPr>
      <t>三供一业</t>
    </r>
    <r>
      <rPr>
        <sz val="10"/>
        <rFont val="Times New Roman"/>
        <charset val="134"/>
      </rPr>
      <t>"</t>
    </r>
    <r>
      <rPr>
        <sz val="10"/>
        <rFont val="宋体"/>
        <charset val="134"/>
      </rPr>
      <t>移交补助支出</t>
    </r>
  </si>
  <si>
    <r>
      <rPr>
        <sz val="10"/>
        <rFont val="宋体"/>
        <charset val="134"/>
      </rPr>
      <t>　　国有企业办职教幼教补助支出</t>
    </r>
  </si>
  <si>
    <r>
      <rPr>
        <sz val="10"/>
        <rFont val="宋体"/>
        <charset val="134"/>
      </rPr>
      <t>　　国有企业办公共服务机构移交补助支出</t>
    </r>
  </si>
  <si>
    <r>
      <rPr>
        <sz val="10"/>
        <rFont val="宋体"/>
        <charset val="134"/>
      </rPr>
      <t>　　国有企业退休人员社会化管理补助支出</t>
    </r>
  </si>
  <si>
    <r>
      <rPr>
        <sz val="10"/>
        <rFont val="宋体"/>
        <charset val="134"/>
      </rPr>
      <t>　　国有企业棚户区改造支出</t>
    </r>
  </si>
  <si>
    <r>
      <rPr>
        <sz val="10"/>
        <rFont val="宋体"/>
        <charset val="134"/>
      </rPr>
      <t>　　国有企业改革成本支出</t>
    </r>
  </si>
  <si>
    <r>
      <rPr>
        <sz val="10"/>
        <rFont val="宋体"/>
        <charset val="134"/>
      </rPr>
      <t>　　离休干部医药费补助支出</t>
    </r>
  </si>
  <si>
    <r>
      <rPr>
        <sz val="10"/>
        <rFont val="宋体"/>
        <charset val="134"/>
      </rPr>
      <t>　　其他解决历史遗留问题及改革成本支出</t>
    </r>
  </si>
  <si>
    <r>
      <rPr>
        <b/>
        <sz val="10"/>
        <rFont val="宋体"/>
        <charset val="134"/>
      </rPr>
      <t>　国有企业资本金注入</t>
    </r>
  </si>
  <si>
    <r>
      <rPr>
        <sz val="10"/>
        <rFont val="宋体"/>
        <charset val="134"/>
      </rPr>
      <t>　　国有经济结构调整支出</t>
    </r>
  </si>
  <si>
    <r>
      <rPr>
        <sz val="10"/>
        <rFont val="宋体"/>
        <charset val="134"/>
      </rPr>
      <t>　　公益性设施投资支出</t>
    </r>
  </si>
  <si>
    <r>
      <rPr>
        <sz val="10"/>
        <rFont val="宋体"/>
        <charset val="134"/>
      </rPr>
      <t>　　前瞻性战略性产业发展支出</t>
    </r>
  </si>
  <si>
    <r>
      <rPr>
        <sz val="10"/>
        <rFont val="宋体"/>
        <charset val="134"/>
      </rPr>
      <t>　　生态环境保护支出</t>
    </r>
  </si>
  <si>
    <r>
      <rPr>
        <sz val="10"/>
        <rFont val="宋体"/>
        <charset val="134"/>
      </rPr>
      <t>　　支持科技进步支出</t>
    </r>
  </si>
  <si>
    <r>
      <rPr>
        <sz val="10"/>
        <rFont val="宋体"/>
        <charset val="134"/>
      </rPr>
      <t>　　保障国家经济安全支出</t>
    </r>
  </si>
  <si>
    <r>
      <rPr>
        <sz val="10"/>
        <rFont val="宋体"/>
        <charset val="134"/>
      </rPr>
      <t>　　对外投资合作支出</t>
    </r>
  </si>
  <si>
    <r>
      <rPr>
        <sz val="10"/>
        <rFont val="宋体"/>
        <charset val="134"/>
      </rPr>
      <t>　　其他国有企业资本金注入</t>
    </r>
  </si>
  <si>
    <r>
      <rPr>
        <b/>
        <sz val="10"/>
        <rFont val="宋体"/>
        <charset val="134"/>
      </rPr>
      <t>　国有企业政策性补贴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</si>
  <si>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r>
      <rPr>
        <sz val="10"/>
        <rFont val="宋体"/>
        <charset val="134"/>
      </rPr>
      <t>　　国有企业政策性补贴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项</t>
    </r>
    <r>
      <rPr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</si>
  <si>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　金融国有资本经营预算支出</t>
    </r>
  </si>
  <si>
    <r>
      <rPr>
        <sz val="10"/>
        <rFont val="宋体"/>
        <charset val="134"/>
      </rPr>
      <t>　　资本性支出</t>
    </r>
  </si>
  <si>
    <r>
      <rPr>
        <sz val="10"/>
        <rFont val="宋体"/>
        <charset val="134"/>
      </rPr>
      <t>　　改革性支出</t>
    </r>
  </si>
  <si>
    <r>
      <rPr>
        <sz val="10"/>
        <rFont val="宋体"/>
        <charset val="134"/>
      </rPr>
      <t>　　其他金融国有资本经营预算支出</t>
    </r>
  </si>
  <si>
    <r>
      <rPr>
        <b/>
        <sz val="10"/>
        <rFont val="宋体"/>
        <charset val="134"/>
      </rPr>
      <t>　其他国有资本经营预算支出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款</t>
    </r>
    <r>
      <rPr>
        <b/>
        <sz val="10"/>
        <rFont val="Times New Roman"/>
        <charset val="134"/>
      </rPr>
      <t>)</t>
    </r>
  </si>
  <si>
    <r>
      <rPr>
        <sz val="10"/>
        <rFont val="宋体"/>
        <charset val="134"/>
      </rPr>
      <t>　　其他国有资本经营预算支出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项</t>
    </r>
    <r>
      <rPr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</si>
  <si>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二、调出资金</t>
    </r>
  </si>
  <si>
    <r>
      <rPr>
        <b/>
        <sz val="10"/>
        <rFont val="宋体"/>
        <charset val="134"/>
      </rPr>
      <t>三、年终结余</t>
    </r>
  </si>
  <si>
    <r>
      <rPr>
        <b/>
        <sz val="10"/>
        <rFont val="宋体"/>
        <charset val="134"/>
      </rPr>
      <t>支出总计</t>
    </r>
  </si>
  <si>
    <t>表2－8－1</t>
  </si>
  <si>
    <t>2019年社会保险基金收入预算表</t>
  </si>
  <si>
    <t>社预01表</t>
  </si>
  <si>
    <r>
      <rPr>
        <sz val="12"/>
        <color indexed="8"/>
        <rFont val="宋体"/>
        <charset val="134"/>
      </rPr>
      <t>合计</t>
    </r>
  </si>
  <si>
    <r>
      <rPr>
        <sz val="12"/>
        <color indexed="8"/>
        <rFont val="宋体"/>
        <charset val="134"/>
      </rPr>
      <t xml:space="preserve">企业职工基本养老保险基金
</t>
    </r>
  </si>
  <si>
    <r>
      <rPr>
        <sz val="12"/>
        <color indexed="8"/>
        <rFont val="宋体"/>
        <charset val="134"/>
      </rPr>
      <t>城乡居民基本养老保险基金</t>
    </r>
  </si>
  <si>
    <r>
      <rPr>
        <sz val="12"/>
        <color indexed="8"/>
        <rFont val="宋体"/>
        <charset val="134"/>
      </rPr>
      <t>机关事业单位基本养老保险基金</t>
    </r>
  </si>
  <si>
    <r>
      <rPr>
        <sz val="12"/>
        <color indexed="8"/>
        <rFont val="宋体"/>
        <charset val="134"/>
      </rPr>
      <t>职工基本医疗保险基金</t>
    </r>
  </si>
  <si>
    <r>
      <rPr>
        <sz val="12"/>
        <color indexed="8"/>
        <rFont val="宋体"/>
        <charset val="134"/>
      </rPr>
      <t>城乡居民基本医疗保险基金</t>
    </r>
  </si>
  <si>
    <r>
      <rPr>
        <sz val="12"/>
        <color indexed="8"/>
        <rFont val="宋体"/>
        <charset val="134"/>
      </rPr>
      <t>工伤保险基金</t>
    </r>
  </si>
  <si>
    <r>
      <rPr>
        <sz val="12"/>
        <color indexed="8"/>
        <rFont val="宋体"/>
        <charset val="134"/>
      </rPr>
      <t>失业保险基金</t>
    </r>
  </si>
  <si>
    <r>
      <rPr>
        <sz val="12"/>
        <color indexed="8"/>
        <rFont val="宋体"/>
        <charset val="134"/>
      </rPr>
      <t>生育保险基金</t>
    </r>
  </si>
  <si>
    <t>收入总计</t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</si>
  <si>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其中：</t>
    </r>
    <r>
      <rPr>
        <sz val="12"/>
        <color indexed="8"/>
        <rFont val="Times New Roman"/>
        <charset val="134"/>
      </rPr>
      <t xml:space="preserve"> 1</t>
    </r>
    <r>
      <rPr>
        <sz val="12"/>
        <color indexed="8"/>
        <rFont val="宋体"/>
        <charset val="134"/>
      </rPr>
      <t>、保险费收入</t>
    </r>
  </si>
  <si>
    <r>
      <rPr>
        <sz val="12"/>
        <color indexed="8"/>
        <rFont val="Times New Roman"/>
        <charset val="134"/>
      </rPr>
      <t xml:space="preserve">           2</t>
    </r>
    <r>
      <rPr>
        <sz val="12"/>
        <color indexed="8"/>
        <rFont val="宋体"/>
        <charset val="134"/>
      </rPr>
      <t>、利息收入</t>
    </r>
  </si>
  <si>
    <r>
      <rPr>
        <sz val="12"/>
        <color indexed="8"/>
        <rFont val="Times New Roman"/>
        <charset val="134"/>
      </rPr>
      <t xml:space="preserve">           3</t>
    </r>
    <r>
      <rPr>
        <sz val="12"/>
        <color indexed="8"/>
        <rFont val="宋体"/>
        <charset val="134"/>
      </rPr>
      <t>、财政补贴收入</t>
    </r>
  </si>
  <si>
    <r>
      <rPr>
        <sz val="12"/>
        <color indexed="8"/>
        <rFont val="Times New Roman"/>
        <charset val="134"/>
      </rPr>
      <t xml:space="preserve">           4</t>
    </r>
    <r>
      <rPr>
        <sz val="12"/>
        <color indexed="8"/>
        <rFont val="宋体"/>
        <charset val="134"/>
      </rPr>
      <t>、委托投资收益</t>
    </r>
  </si>
  <si>
    <t>×</t>
  </si>
  <si>
    <r>
      <rPr>
        <sz val="12"/>
        <color indexed="8"/>
        <rFont val="Times New Roman"/>
        <charset val="134"/>
      </rPr>
      <t xml:space="preserve">           5</t>
    </r>
    <r>
      <rPr>
        <sz val="12"/>
        <color indexed="8"/>
        <rFont val="宋体"/>
        <charset val="134"/>
      </rPr>
      <t>、其他收入</t>
    </r>
  </si>
  <si>
    <r>
      <rPr>
        <sz val="12"/>
        <color indexed="8"/>
        <rFont val="Times New Roman"/>
        <charset val="134"/>
      </rPr>
      <t xml:space="preserve">           6</t>
    </r>
    <r>
      <rPr>
        <sz val="12"/>
        <color indexed="8"/>
        <rFont val="宋体"/>
        <charset val="134"/>
      </rPr>
      <t>、转移收入</t>
    </r>
  </si>
  <si>
    <t>第 1 页</t>
  </si>
  <si>
    <t>表2－8－2</t>
  </si>
  <si>
    <t>2019年社会保险基金支出预算表</t>
  </si>
  <si>
    <t>支出总计</t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</si>
  <si>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其中：</t>
    </r>
    <r>
      <rPr>
        <sz val="12"/>
        <color indexed="8"/>
        <rFont val="Times New Roman"/>
        <charset val="134"/>
      </rPr>
      <t xml:space="preserve"> 1</t>
    </r>
    <r>
      <rPr>
        <sz val="12"/>
        <color indexed="8"/>
        <rFont val="宋体"/>
        <charset val="134"/>
      </rPr>
      <t>、社会保险待遇支出</t>
    </r>
  </si>
  <si>
    <r>
      <rPr>
        <sz val="12"/>
        <color indexed="8"/>
        <rFont val="Times New Roman"/>
        <charset val="134"/>
      </rPr>
      <t xml:space="preserve">           2</t>
    </r>
    <r>
      <rPr>
        <sz val="12"/>
        <color indexed="8"/>
        <rFont val="宋体"/>
        <charset val="134"/>
      </rPr>
      <t>、其他支出</t>
    </r>
  </si>
  <si>
    <r>
      <rPr>
        <sz val="12"/>
        <color indexed="8"/>
        <rFont val="Times New Roman"/>
        <charset val="134"/>
      </rPr>
      <t xml:space="preserve">           3</t>
    </r>
    <r>
      <rPr>
        <sz val="12"/>
        <color indexed="8"/>
        <rFont val="宋体"/>
        <charset val="134"/>
      </rPr>
      <t>、转移支出</t>
    </r>
  </si>
  <si>
    <t>2018年政府一般债务限额和余额情况表</t>
  </si>
  <si>
    <t xml:space="preserve">地区编码
</t>
  </si>
  <si>
    <t xml:space="preserve">一般债务			
</t>
  </si>
  <si>
    <t xml:space="preserve">年初债务余额
</t>
  </si>
  <si>
    <t xml:space="preserve">期末债务余额
</t>
  </si>
  <si>
    <t xml:space="preserve">年度限额
</t>
  </si>
  <si>
    <t xml:space="preserve">限额使用比例%
</t>
  </si>
  <si>
    <t>420114</t>
  </si>
  <si>
    <t>2018年政府专项债务限额和余额情况表</t>
  </si>
  <si>
    <t>专项债务</t>
  </si>
  <si>
    <t>2018年-2019年蔡甸区一般公共预算税收返还和转移支付表</t>
  </si>
  <si>
    <t>预算科目</t>
  </si>
  <si>
    <t>2018年预计执行数</t>
  </si>
  <si>
    <t>2019年预算数</t>
  </si>
  <si>
    <t>上级补助收入总计</t>
  </si>
  <si>
    <t xml:space="preserve">  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</si>
  <si>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</si>
  <si>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</si>
  <si>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</si>
  <si>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</si>
  <si>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</si>
  <si>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</si>
  <si>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</si>
  <si>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</si>
  <si>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</si>
  <si>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</si>
  <si>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</si>
  <si>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</si>
  <si>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</si>
  <si>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</si>
  <si>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</si>
  <si>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</si>
  <si>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</si>
  <si>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</si>
  <si>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</si>
  <si>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</si>
  <si>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</si>
  <si>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</si>
  <si>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</si>
  <si>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</si>
  <si>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</si>
  <si>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</si>
  <si>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</si>
  <si>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</si>
  <si>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</si>
  <si>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</si>
  <si>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</si>
  <si>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</si>
  <si>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</si>
  <si>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</si>
  <si>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</si>
  <si>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</si>
  <si>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</si>
  <si>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</si>
  <si>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</si>
  <si>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</si>
  <si>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</si>
  <si>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</si>
  <si>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</si>
  <si>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</si>
  <si>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2018年-2019年蔡甸区政府性基金转移支付表</t>
  </si>
  <si>
    <t xml:space="preserve">  基金转移支付收入总计</t>
  </si>
  <si>
    <t>说明：未收到上级提前下达2019年政府性基金转移支付指标。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</si>
</sst>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#,##0.00_ ;\-#,##0.00;;"/>
    <numFmt numFmtId="178" formatCode="0;_"/>
    <numFmt numFmtId="179" formatCode="0_);[Red]\(0\)"/>
    <numFmt numFmtId="180" formatCode="0_ "/>
    <numFmt numFmtId="181" formatCode="#,##0.0"/>
    <numFmt numFmtId="182" formatCode="0.0"/>
    <numFmt numFmtId="183" formatCode="#,##0.00_ ;\-#,##0.00"/>
    <numFmt numFmtId="184" formatCode="#,##0.0_ "/>
    <numFmt numFmtId="185" formatCode="#,##0.00_ "/>
  </numFmts>
  <fonts count="78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color indexed="9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Arial Narrow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22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4"/>
      <name val="隶书"/>
      <charset val="134"/>
    </font>
    <font>
      <b/>
      <sz val="12"/>
      <name val="宋体"/>
      <charset val="134"/>
    </font>
    <font>
      <sz val="9"/>
      <name val="方正小标宋简体"/>
      <charset val="134"/>
    </font>
    <font>
      <sz val="9"/>
      <name val="Times New Roman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9"/>
      <name val="宋体"/>
      <charset val="134"/>
    </font>
    <font>
      <b/>
      <sz val="16"/>
      <name val="Times New Roman"/>
      <charset val="134"/>
    </font>
    <font>
      <b/>
      <sz val="12"/>
      <name val="宋体"/>
      <charset val="134"/>
      <scheme val="minor"/>
    </font>
    <font>
      <b/>
      <sz val="13"/>
      <name val="宋体"/>
      <charset val="134"/>
      <scheme val="minor"/>
    </font>
    <font>
      <b/>
      <sz val="12"/>
      <color indexed="8"/>
      <name val="Times New Roman"/>
      <charset val="134"/>
    </font>
    <font>
      <sz val="18"/>
      <name val="方正小标宋简体"/>
      <charset val="134"/>
    </font>
    <font>
      <sz val="14"/>
      <name val="Times New Roman"/>
      <charset val="134"/>
    </font>
    <font>
      <sz val="8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12"/>
      <name val="隶书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1"/>
      <color rgb="FFFF0000"/>
      <name val="Times New Roman"/>
      <charset val="134"/>
    </font>
    <font>
      <sz val="11"/>
      <name val="宋体"/>
      <charset val="134"/>
      <scheme val="minor"/>
    </font>
    <font>
      <b/>
      <sz val="11"/>
      <name val="Times New Roman"/>
      <charset val="134"/>
    </font>
    <font>
      <sz val="12"/>
      <name val="楷体_GB2312"/>
      <charset val="134"/>
    </font>
    <font>
      <sz val="6"/>
      <name val="Times New Roman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  <font>
      <b/>
      <sz val="13"/>
      <name val="宋体"/>
      <charset val="134"/>
    </font>
    <font>
      <b/>
      <sz val="14"/>
      <name val="仿宋_GB2312"/>
      <charset val="134"/>
    </font>
    <font>
      <b/>
      <sz val="12"/>
      <name val="华文楷体"/>
      <charset val="134"/>
    </font>
    <font>
      <b/>
      <sz val="12"/>
      <color indexed="8"/>
      <name val="宋体"/>
      <charset val="134"/>
    </font>
    <font>
      <sz val="14"/>
      <name val="楷体_GB2312"/>
      <charset val="134"/>
    </font>
    <font>
      <sz val="11"/>
      <name val="楷体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3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48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" fillId="0" borderId="0"/>
    <xf numFmtId="0" fontId="48" fillId="17" borderId="23" applyNumberFormat="0" applyFon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" fillId="0" borderId="0"/>
    <xf numFmtId="0" fontId="62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5" fillId="23" borderId="27" applyNumberFormat="0" applyAlignment="0" applyProtection="0">
      <alignment vertical="center"/>
    </xf>
    <xf numFmtId="0" fontId="61" fillId="23" borderId="21" applyNumberFormat="0" applyAlignment="0" applyProtection="0">
      <alignment vertical="center"/>
    </xf>
    <xf numFmtId="0" fontId="59" fillId="21" borderId="24" applyNumberFormat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0" fillId="0" borderId="0"/>
    <xf numFmtId="0" fontId="63" fillId="0" borderId="26" applyNumberFormat="0" applyFill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0" fillId="0" borderId="0"/>
    <xf numFmtId="0" fontId="51" fillId="6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0" fillId="0" borderId="0"/>
    <xf numFmtId="0" fontId="51" fillId="3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</cellStyleXfs>
  <cellXfs count="268">
    <xf numFmtId="0" fontId="0" fillId="0" borderId="0" xfId="0">
      <alignment vertical="center"/>
    </xf>
    <xf numFmtId="0" fontId="0" fillId="2" borderId="0" xfId="0" applyFont="1" applyFill="1" applyAlignment="1"/>
    <xf numFmtId="0" fontId="0" fillId="2" borderId="0" xfId="0" applyFill="1" applyAlignment="1"/>
    <xf numFmtId="0" fontId="1" fillId="2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left" vertical="center"/>
    </xf>
    <xf numFmtId="179" fontId="2" fillId="2" borderId="2" xfId="0" applyNumberFormat="1" applyFont="1" applyFill="1" applyBorder="1" applyAlignment="1" applyProtection="1">
      <alignment horizontal="right" vertical="center"/>
    </xf>
    <xf numFmtId="0" fontId="2" fillId="3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right" vertical="center"/>
    </xf>
    <xf numFmtId="179" fontId="2" fillId="2" borderId="2" xfId="0" applyNumberFormat="1" applyFont="1" applyFill="1" applyBorder="1" applyAlignment="1" applyProtection="1">
      <alignment vertical="center"/>
    </xf>
    <xf numFmtId="0" fontId="2" fillId="0" borderId="0" xfId="13"/>
    <xf numFmtId="0" fontId="4" fillId="4" borderId="2" xfId="13" applyNumberFormat="1" applyFont="1" applyFill="1" applyBorder="1" applyAlignment="1" applyProtection="1">
      <alignment horizontal="center" vertical="center"/>
    </xf>
    <xf numFmtId="0" fontId="5" fillId="0" borderId="2" xfId="13" applyNumberFormat="1" applyFont="1" applyFill="1" applyBorder="1" applyAlignment="1" applyProtection="1">
      <alignment horizontal="right" vertical="center"/>
    </xf>
    <xf numFmtId="0" fontId="2" fillId="0" borderId="2" xfId="13" applyNumberFormat="1" applyFont="1" applyFill="1" applyBorder="1" applyAlignment="1" applyProtection="1">
      <alignment horizontal="right" vertical="center"/>
    </xf>
    <xf numFmtId="0" fontId="6" fillId="0" borderId="2" xfId="13" applyNumberFormat="1" applyFont="1" applyFill="1" applyBorder="1" applyAlignment="1" applyProtection="1">
      <alignment horizontal="center" vertical="center" wrapText="1"/>
    </xf>
    <xf numFmtId="0" fontId="6" fillId="0" borderId="2" xfId="13" applyNumberFormat="1" applyFont="1" applyFill="1" applyBorder="1" applyAlignment="1" applyProtection="1">
      <alignment horizontal="center" vertical="center"/>
    </xf>
    <xf numFmtId="0" fontId="3" fillId="0" borderId="2" xfId="13" applyNumberFormat="1" applyFont="1" applyFill="1" applyBorder="1" applyAlignment="1" applyProtection="1">
      <alignment horizontal="center" vertical="center"/>
    </xf>
    <xf numFmtId="0" fontId="5" fillId="2" borderId="2" xfId="13" applyNumberFormat="1" applyFont="1" applyFill="1" applyBorder="1" applyAlignment="1" applyProtection="1">
      <alignment horizontal="left" vertical="center"/>
    </xf>
    <xf numFmtId="177" fontId="5" fillId="2" borderId="2" xfId="13" applyNumberFormat="1" applyFont="1" applyFill="1" applyBorder="1" applyAlignment="1" applyProtection="1">
      <alignment horizontal="right" vertical="center"/>
    </xf>
    <xf numFmtId="0" fontId="2" fillId="0" borderId="0" xfId="20"/>
    <xf numFmtId="0" fontId="7" fillId="0" borderId="0" xfId="20" applyFont="1" applyAlignment="1">
      <alignment vertical="center"/>
    </xf>
    <xf numFmtId="0" fontId="8" fillId="3" borderId="0" xfId="20" applyNumberFormat="1" applyFont="1" applyFill="1" applyBorder="1" applyAlignment="1" applyProtection="1">
      <alignment horizontal="center" vertical="center"/>
    </xf>
    <xf numFmtId="0" fontId="9" fillId="3" borderId="0" xfId="20" applyNumberFormat="1" applyFont="1" applyFill="1" applyBorder="1" applyAlignment="1" applyProtection="1">
      <alignment vertical="center"/>
    </xf>
    <xf numFmtId="0" fontId="2" fillId="3" borderId="0" xfId="20" applyNumberFormat="1" applyFont="1" applyFill="1" applyBorder="1" applyAlignment="1" applyProtection="1"/>
    <xf numFmtId="0" fontId="10" fillId="3" borderId="3" xfId="20" applyNumberFormat="1" applyFont="1" applyFill="1" applyBorder="1" applyAlignment="1" applyProtection="1">
      <alignment vertical="center"/>
    </xf>
    <xf numFmtId="0" fontId="9" fillId="3" borderId="3" xfId="20" applyNumberFormat="1" applyFont="1" applyFill="1" applyBorder="1" applyAlignment="1" applyProtection="1">
      <alignment vertical="center"/>
    </xf>
    <xf numFmtId="0" fontId="9" fillId="3" borderId="1" xfId="20" applyNumberFormat="1" applyFont="1" applyFill="1" applyBorder="1" applyAlignment="1" applyProtection="1">
      <alignment vertical="center"/>
    </xf>
    <xf numFmtId="0" fontId="2" fillId="3" borderId="1" xfId="20" applyNumberFormat="1" applyFont="1" applyFill="1" applyBorder="1" applyAlignment="1" applyProtection="1"/>
    <xf numFmtId="0" fontId="11" fillId="3" borderId="4" xfId="20" applyNumberFormat="1" applyFont="1" applyFill="1" applyBorder="1" applyAlignment="1" applyProtection="1">
      <alignment horizontal="center" vertical="center"/>
    </xf>
    <xf numFmtId="0" fontId="11" fillId="3" borderId="5" xfId="20" applyNumberFormat="1" applyFont="1" applyFill="1" applyBorder="1" applyAlignment="1" applyProtection="1">
      <alignment horizontal="center" vertical="center" wrapText="1"/>
    </xf>
    <xf numFmtId="0" fontId="11" fillId="3" borderId="2" xfId="20" applyNumberFormat="1" applyFont="1" applyFill="1" applyBorder="1" applyAlignment="1" applyProtection="1">
      <alignment horizontal="center" vertical="center" wrapText="1"/>
    </xf>
    <xf numFmtId="0" fontId="11" fillId="3" borderId="6" xfId="20" applyNumberFormat="1" applyFont="1" applyFill="1" applyBorder="1" applyAlignment="1" applyProtection="1">
      <alignment horizontal="center" vertical="center" wrapText="1"/>
    </xf>
    <xf numFmtId="0" fontId="11" fillId="3" borderId="4" xfId="20" applyNumberFormat="1" applyFont="1" applyFill="1" applyBorder="1" applyAlignment="1" applyProtection="1">
      <alignment horizontal="center" vertical="center" wrapText="1"/>
    </xf>
    <xf numFmtId="0" fontId="10" fillId="3" borderId="4" xfId="20" applyNumberFormat="1" applyFont="1" applyFill="1" applyBorder="1" applyAlignment="1" applyProtection="1">
      <alignment horizontal="left" vertical="center"/>
    </xf>
    <xf numFmtId="177" fontId="11" fillId="3" borderId="4" xfId="20" applyNumberFormat="1" applyFont="1" applyFill="1" applyBorder="1" applyAlignment="1" applyProtection="1">
      <alignment horizontal="right" vertical="center"/>
    </xf>
    <xf numFmtId="0" fontId="11" fillId="3" borderId="4" xfId="20" applyNumberFormat="1" applyFont="1" applyFill="1" applyBorder="1" applyAlignment="1" applyProtection="1">
      <alignment horizontal="left" vertical="center"/>
    </xf>
    <xf numFmtId="0" fontId="11" fillId="3" borderId="4" xfId="20" applyNumberFormat="1" applyFont="1" applyFill="1" applyBorder="1" applyAlignment="1" applyProtection="1">
      <alignment vertical="center"/>
    </xf>
    <xf numFmtId="177" fontId="11" fillId="3" borderId="4" xfId="20" applyNumberFormat="1" applyFont="1" applyFill="1" applyBorder="1" applyAlignment="1" applyProtection="1">
      <alignment horizontal="center" vertical="center"/>
    </xf>
    <xf numFmtId="0" fontId="5" fillId="3" borderId="0" xfId="20" applyNumberFormat="1" applyFont="1" applyFill="1" applyBorder="1" applyAlignment="1" applyProtection="1">
      <alignment vertical="center"/>
    </xf>
    <xf numFmtId="0" fontId="10" fillId="3" borderId="0" xfId="20" applyNumberFormat="1" applyFont="1" applyFill="1" applyBorder="1" applyAlignment="1" applyProtection="1">
      <alignment horizontal="right" vertical="center"/>
    </xf>
    <xf numFmtId="0" fontId="10" fillId="3" borderId="3" xfId="20" applyNumberFormat="1" applyFont="1" applyFill="1" applyBorder="1" applyAlignment="1" applyProtection="1">
      <alignment horizontal="right" vertical="center"/>
    </xf>
    <xf numFmtId="0" fontId="10" fillId="3" borderId="1" xfId="20" applyNumberFormat="1" applyFont="1" applyFill="1" applyBorder="1" applyAlignment="1" applyProtection="1">
      <alignment horizontal="right" vertical="center"/>
    </xf>
    <xf numFmtId="177" fontId="11" fillId="3" borderId="5" xfId="20" applyNumberFormat="1" applyFont="1" applyFill="1" applyBorder="1" applyAlignment="1" applyProtection="1">
      <alignment horizontal="right" vertical="center"/>
    </xf>
    <xf numFmtId="177" fontId="11" fillId="3" borderId="2" xfId="20" applyNumberFormat="1" applyFont="1" applyFill="1" applyBorder="1" applyAlignment="1" applyProtection="1">
      <alignment horizontal="right" vertical="center"/>
    </xf>
    <xf numFmtId="177" fontId="11" fillId="3" borderId="7" xfId="20" applyNumberFormat="1" applyFont="1" applyFill="1" applyBorder="1" applyAlignment="1" applyProtection="1">
      <alignment horizontal="right" vertical="center"/>
    </xf>
    <xf numFmtId="177" fontId="11" fillId="3" borderId="8" xfId="20" applyNumberFormat="1" applyFont="1" applyFill="1" applyBorder="1" applyAlignment="1" applyProtection="1">
      <alignment horizontal="center" vertical="center"/>
    </xf>
    <xf numFmtId="0" fontId="10" fillId="3" borderId="9" xfId="20" applyNumberFormat="1" applyFont="1" applyFill="1" applyBorder="1" applyAlignment="1" applyProtection="1">
      <alignment horizontal="right" vertical="center"/>
    </xf>
    <xf numFmtId="0" fontId="10" fillId="3" borderId="10" xfId="20" applyNumberFormat="1" applyFont="1" applyFill="1" applyBorder="1" applyAlignment="1" applyProtection="1">
      <alignment horizontal="left" vertical="center"/>
    </xf>
    <xf numFmtId="177" fontId="11" fillId="3" borderId="11" xfId="20" applyNumberFormat="1" applyFont="1" applyFill="1" applyBorder="1" applyAlignment="1" applyProtection="1">
      <alignment horizontal="right" vertical="center"/>
    </xf>
    <xf numFmtId="0" fontId="0" fillId="0" borderId="0" xfId="59" applyNumberFormat="1" applyFont="1" applyAlignment="1" applyProtection="1"/>
    <xf numFmtId="0" fontId="0" fillId="0" borderId="0" xfId="59" applyFont="1"/>
    <xf numFmtId="0" fontId="12" fillId="0" borderId="0" xfId="13" applyFont="1" applyAlignment="1">
      <alignment vertical="center"/>
    </xf>
    <xf numFmtId="0" fontId="12" fillId="0" borderId="0" xfId="59" applyFont="1"/>
    <xf numFmtId="0" fontId="13" fillId="2" borderId="0" xfId="59" applyNumberFormat="1" applyFont="1" applyFill="1" applyAlignment="1" applyProtection="1">
      <alignment horizontal="center" vertical="center"/>
    </xf>
    <xf numFmtId="0" fontId="14" fillId="2" borderId="0" xfId="59" applyNumberFormat="1" applyFont="1" applyFill="1" applyAlignment="1" applyProtection="1">
      <alignment horizontal="right" vertical="center"/>
    </xf>
    <xf numFmtId="0" fontId="15" fillId="3" borderId="2" xfId="59" applyNumberFormat="1" applyFont="1" applyFill="1" applyBorder="1" applyAlignment="1" applyProtection="1">
      <alignment horizontal="center" vertical="center"/>
    </xf>
    <xf numFmtId="0" fontId="15" fillId="3" borderId="2" xfId="59" applyNumberFormat="1" applyFont="1" applyFill="1" applyBorder="1" applyAlignment="1" applyProtection="1">
      <alignment horizontal="center" vertical="center" wrapText="1"/>
    </xf>
    <xf numFmtId="0" fontId="14" fillId="3" borderId="2" xfId="59" applyNumberFormat="1" applyFont="1" applyFill="1" applyBorder="1" applyAlignment="1" applyProtection="1">
      <alignment horizontal="left" vertical="center"/>
    </xf>
    <xf numFmtId="3" fontId="15" fillId="3" borderId="2" xfId="59" applyNumberFormat="1" applyFont="1" applyFill="1" applyBorder="1" applyAlignment="1" applyProtection="1">
      <alignment horizontal="center" vertical="center"/>
    </xf>
    <xf numFmtId="3" fontId="14" fillId="3" borderId="2" xfId="59" applyNumberFormat="1" applyFont="1" applyFill="1" applyBorder="1" applyAlignment="1" applyProtection="1">
      <alignment horizontal="right" vertical="center"/>
    </xf>
    <xf numFmtId="3" fontId="15" fillId="3" borderId="2" xfId="59" applyNumberFormat="1" applyFont="1" applyFill="1" applyBorder="1" applyAlignment="1" applyProtection="1">
      <alignment horizontal="left" vertical="center"/>
    </xf>
    <xf numFmtId="3" fontId="14" fillId="3" borderId="2" xfId="59" applyNumberFormat="1" applyFont="1" applyFill="1" applyBorder="1" applyAlignment="1" applyProtection="1">
      <alignment horizontal="left" vertical="center"/>
    </xf>
    <xf numFmtId="3" fontId="14" fillId="5" borderId="2" xfId="59" applyNumberFormat="1" applyFont="1" applyFill="1" applyBorder="1" applyAlignment="1" applyProtection="1">
      <alignment horizontal="right" vertical="center"/>
    </xf>
    <xf numFmtId="3" fontId="15" fillId="3" borderId="2" xfId="59" applyNumberFormat="1" applyFont="1" applyFill="1" applyBorder="1" applyAlignment="1" applyProtection="1">
      <alignment vertical="center"/>
    </xf>
    <xf numFmtId="3" fontId="14" fillId="3" borderId="2" xfId="59" applyNumberFormat="1" applyFont="1" applyFill="1" applyBorder="1" applyAlignment="1" applyProtection="1">
      <alignment vertical="center"/>
    </xf>
    <xf numFmtId="0" fontId="12" fillId="3" borderId="2" xfId="59" applyNumberFormat="1" applyFont="1" applyFill="1" applyBorder="1" applyAlignment="1" applyProtection="1">
      <alignment vertical="center"/>
    </xf>
    <xf numFmtId="0" fontId="15" fillId="3" borderId="2" xfId="59" applyNumberFormat="1" applyFont="1" applyFill="1" applyBorder="1" applyAlignment="1" applyProtection="1">
      <alignment horizontal="left" vertical="center"/>
    </xf>
    <xf numFmtId="0" fontId="14" fillId="3" borderId="2" xfId="59" applyNumberFormat="1" applyFont="1" applyFill="1" applyBorder="1" applyAlignment="1" applyProtection="1">
      <alignment vertical="center"/>
    </xf>
    <xf numFmtId="0" fontId="15" fillId="3" borderId="2" xfId="59" applyNumberFormat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4" fillId="0" borderId="0" xfId="0" applyFont="1" applyAlignment="1">
      <alignment horizontal="right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9" fontId="18" fillId="0" borderId="12" xfId="0" applyNumberFormat="1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vertical="center" wrapText="1"/>
    </xf>
    <xf numFmtId="180" fontId="12" fillId="0" borderId="2" xfId="0" applyNumberFormat="1" applyFont="1" applyFill="1" applyBorder="1" applyAlignment="1">
      <alignment horizontal="right" vertical="center" wrapText="1"/>
    </xf>
    <xf numFmtId="181" fontId="12" fillId="0" borderId="2" xfId="0" applyNumberFormat="1" applyFont="1" applyFill="1" applyBorder="1" applyAlignment="1" applyProtection="1">
      <alignment vertical="center" wrapText="1"/>
    </xf>
    <xf numFmtId="0" fontId="14" fillId="0" borderId="2" xfId="0" applyFont="1" applyBorder="1">
      <alignment vertical="center"/>
    </xf>
    <xf numFmtId="49" fontId="12" fillId="0" borderId="12" xfId="0" applyNumberFormat="1" applyFont="1" applyFill="1" applyBorder="1" applyAlignment="1" applyProtection="1">
      <alignment horizontal="left" vertical="center" wrapText="1"/>
    </xf>
    <xf numFmtId="180" fontId="12" fillId="3" borderId="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" fontId="12" fillId="0" borderId="2" xfId="0" applyNumberFormat="1" applyFont="1" applyFill="1" applyBorder="1" applyAlignment="1">
      <alignment vertical="center"/>
    </xf>
    <xf numFmtId="182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1" fontId="12" fillId="0" borderId="2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1" fontId="7" fillId="0" borderId="0" xfId="0" applyNumberFormat="1" applyFont="1" applyBorder="1" applyAlignment="1">
      <alignment vertical="center"/>
    </xf>
    <xf numFmtId="182" fontId="7" fillId="0" borderId="0" xfId="0" applyNumberFormat="1" applyFont="1" applyBorder="1" applyAlignment="1">
      <alignment vertical="center"/>
    </xf>
    <xf numFmtId="1" fontId="0" fillId="0" borderId="0" xfId="0" applyNumberFormat="1">
      <alignment vertical="center"/>
    </xf>
    <xf numFmtId="0" fontId="14" fillId="0" borderId="0" xfId="0" applyFont="1" applyAlignment="1">
      <alignment horizontal="righ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82" fontId="14" fillId="0" borderId="2" xfId="0" applyNumberFormat="1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" fontId="22" fillId="0" borderId="0" xfId="0" applyNumberFormat="1" applyFont="1" applyFill="1" applyBorder="1">
      <alignment vertical="center"/>
    </xf>
    <xf numFmtId="0" fontId="23" fillId="0" borderId="0" xfId="57" applyFont="1"/>
    <xf numFmtId="0" fontId="24" fillId="0" borderId="0" xfId="57" applyFont="1"/>
    <xf numFmtId="0" fontId="7" fillId="0" borderId="0" xfId="0" applyFont="1">
      <alignment vertical="center"/>
    </xf>
    <xf numFmtId="0" fontId="25" fillId="0" borderId="0" xfId="57" applyNumberFormat="1" applyFont="1" applyFill="1" applyAlignment="1" applyProtection="1">
      <alignment horizontal="centerContinuous" vertical="center"/>
    </xf>
    <xf numFmtId="0" fontId="0" fillId="0" borderId="2" xfId="57" applyNumberFormat="1" applyFont="1" applyFill="1" applyBorder="1" applyAlignment="1" applyProtection="1">
      <alignment horizontal="center" vertical="center" wrapText="1"/>
    </xf>
    <xf numFmtId="0" fontId="0" fillId="0" borderId="2" xfId="57" applyNumberFormat="1" applyFont="1" applyFill="1" applyBorder="1" applyAlignment="1" applyProtection="1">
      <alignment horizontal="centerContinuous" vertical="center"/>
    </xf>
    <xf numFmtId="0" fontId="12" fillId="0" borderId="2" xfId="57" applyNumberFormat="1" applyFont="1" applyFill="1" applyBorder="1" applyAlignment="1" applyProtection="1">
      <alignment horizontal="centerContinuous" vertical="center"/>
    </xf>
    <xf numFmtId="0" fontId="0" fillId="0" borderId="2" xfId="57" applyFont="1" applyBorder="1" applyAlignment="1">
      <alignment horizontal="centerContinuous" vertical="center"/>
    </xf>
    <xf numFmtId="0" fontId="12" fillId="0" borderId="2" xfId="57" applyNumberFormat="1" applyFont="1" applyFill="1" applyBorder="1" applyAlignment="1" applyProtection="1">
      <alignment horizontal="center" vertical="center" wrapText="1"/>
    </xf>
    <xf numFmtId="0" fontId="12" fillId="0" borderId="2" xfId="57" applyFont="1" applyFill="1" applyBorder="1" applyAlignment="1">
      <alignment horizontal="center" vertical="center" wrapText="1"/>
    </xf>
    <xf numFmtId="0" fontId="0" fillId="0" borderId="2" xfId="57" applyFont="1" applyBorder="1" applyAlignment="1">
      <alignment horizontal="center" vertical="center" wrapText="1"/>
    </xf>
    <xf numFmtId="0" fontId="12" fillId="0" borderId="2" xfId="57" applyFont="1" applyBorder="1" applyAlignment="1">
      <alignment horizontal="center" vertical="center" wrapText="1"/>
    </xf>
    <xf numFmtId="0" fontId="24" fillId="0" borderId="2" xfId="57" applyFont="1" applyFill="1" applyBorder="1" applyAlignment="1">
      <alignment horizontal="center" vertical="center" wrapText="1"/>
    </xf>
    <xf numFmtId="0" fontId="24" fillId="0" borderId="2" xfId="57" applyFont="1" applyBorder="1" applyAlignment="1">
      <alignment horizontal="center" vertical="center" wrapText="1"/>
    </xf>
    <xf numFmtId="49" fontId="24" fillId="0" borderId="2" xfId="57" applyNumberFormat="1" applyFont="1" applyFill="1" applyBorder="1" applyAlignment="1" applyProtection="1">
      <alignment horizontal="left" vertical="center"/>
    </xf>
    <xf numFmtId="3" fontId="24" fillId="0" borderId="2" xfId="57" applyNumberFormat="1" applyFont="1" applyFill="1" applyBorder="1" applyAlignment="1" applyProtection="1">
      <alignment horizontal="right" vertical="center"/>
    </xf>
    <xf numFmtId="0" fontId="24" fillId="0" borderId="0" xfId="57" applyFont="1" applyFill="1"/>
    <xf numFmtId="0" fontId="24" fillId="0" borderId="0" xfId="57" applyFont="1" applyAlignment="1">
      <alignment horizontal="right" vertical="center"/>
    </xf>
    <xf numFmtId="0" fontId="12" fillId="0" borderId="2" xfId="57" applyFont="1" applyBorder="1" applyAlignment="1">
      <alignment horizontal="centerContinuous" vertical="center"/>
    </xf>
    <xf numFmtId="0" fontId="26" fillId="0" borderId="0" xfId="57" applyFont="1"/>
    <xf numFmtId="0" fontId="27" fillId="0" borderId="0" xfId="57" applyFont="1"/>
    <xf numFmtId="0" fontId="24" fillId="0" borderId="0" xfId="57" applyFont="1" applyBorder="1"/>
    <xf numFmtId="0" fontId="26" fillId="0" borderId="0" xfId="57" applyFont="1" applyBorder="1" applyAlignment="1">
      <alignment horizontal="centerContinuous" vertical="center"/>
    </xf>
    <xf numFmtId="0" fontId="28" fillId="0" borderId="0" xfId="57" applyFont="1" applyBorder="1" applyAlignment="1">
      <alignment horizontal="centerContinuous"/>
    </xf>
    <xf numFmtId="0" fontId="24" fillId="0" borderId="0" xfId="57" applyFont="1" applyBorder="1" applyAlignment="1">
      <alignment horizontal="centerContinuous"/>
    </xf>
    <xf numFmtId="0" fontId="27" fillId="0" borderId="2" xfId="57" applyFont="1" applyBorder="1" applyAlignment="1">
      <alignment horizontal="center" vertical="center" wrapText="1"/>
    </xf>
    <xf numFmtId="0" fontId="27" fillId="0" borderId="2" xfId="57" applyFont="1" applyFill="1" applyBorder="1" applyAlignment="1">
      <alignment horizontal="center" vertical="center" wrapText="1"/>
    </xf>
    <xf numFmtId="49" fontId="24" fillId="0" borderId="12" xfId="57" applyNumberFormat="1" applyFont="1" applyFill="1" applyBorder="1" applyAlignment="1" applyProtection="1">
      <alignment horizontal="left" vertical="center"/>
    </xf>
    <xf numFmtId="0" fontId="27" fillId="0" borderId="1" xfId="57" applyFont="1" applyBorder="1" applyAlignment="1">
      <alignment horizontal="right" vertical="center"/>
    </xf>
    <xf numFmtId="0" fontId="0" fillId="0" borderId="2" xfId="57" applyFont="1" applyFill="1" applyBorder="1" applyAlignment="1">
      <alignment horizontal="centerContinuous" vertical="center"/>
    </xf>
    <xf numFmtId="0" fontId="24" fillId="0" borderId="0" xfId="57" applyFont="1" applyFill="1" applyBorder="1"/>
    <xf numFmtId="0" fontId="24" fillId="0" borderId="1" xfId="57" applyFont="1" applyBorder="1" applyAlignment="1">
      <alignment horizontal="right" vertical="center"/>
    </xf>
    <xf numFmtId="49" fontId="27" fillId="0" borderId="12" xfId="57" applyNumberFormat="1" applyFont="1" applyFill="1" applyBorder="1" applyAlignment="1" applyProtection="1">
      <alignment horizontal="left" vertical="center"/>
    </xf>
    <xf numFmtId="0" fontId="25" fillId="0" borderId="0" xfId="0" applyFont="1" applyAlignment="1">
      <alignment horizont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ont="1">
      <alignment vertical="center"/>
    </xf>
    <xf numFmtId="0" fontId="26" fillId="0" borderId="0" xfId="0" applyFont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1" fontId="20" fillId="0" borderId="2" xfId="0" applyNumberFormat="1" applyFont="1" applyBorder="1">
      <alignment vertical="center"/>
    </xf>
    <xf numFmtId="1" fontId="20" fillId="0" borderId="2" xfId="0" applyNumberFormat="1" applyFont="1" applyBorder="1" applyAlignment="1">
      <alignment vertical="center"/>
    </xf>
    <xf numFmtId="182" fontId="20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vertical="center"/>
    </xf>
    <xf numFmtId="1" fontId="0" fillId="0" borderId="0" xfId="0" applyNumberFormat="1" applyFont="1">
      <alignment vertical="center"/>
    </xf>
    <xf numFmtId="0" fontId="14" fillId="0" borderId="2" xfId="0" applyFont="1" applyBorder="1" applyAlignment="1">
      <alignment vertical="center" wrapText="1"/>
    </xf>
    <xf numFmtId="1" fontId="22" fillId="0" borderId="0" xfId="0" applyNumberFormat="1" applyFont="1">
      <alignment vertical="center"/>
    </xf>
    <xf numFmtId="0" fontId="12" fillId="0" borderId="2" xfId="0" applyFont="1" applyBorder="1">
      <alignment vertical="center"/>
    </xf>
    <xf numFmtId="1" fontId="22" fillId="0" borderId="18" xfId="0" applyNumberFormat="1" applyFont="1" applyFill="1" applyBorder="1" applyAlignment="1">
      <alignment vertical="center"/>
    </xf>
    <xf numFmtId="182" fontId="24" fillId="0" borderId="2" xfId="0" applyNumberFormat="1" applyFont="1" applyBorder="1" applyAlignment="1">
      <alignment vertical="center"/>
    </xf>
    <xf numFmtId="0" fontId="22" fillId="0" borderId="0" xfId="20" applyFont="1" applyAlignment="1">
      <alignment vertical="center"/>
    </xf>
    <xf numFmtId="0" fontId="11" fillId="3" borderId="19" xfId="20" applyNumberFormat="1" applyFont="1" applyFill="1" applyBorder="1" applyAlignment="1" applyProtection="1">
      <alignment horizontal="center" vertical="center"/>
    </xf>
    <xf numFmtId="0" fontId="31" fillId="3" borderId="10" xfId="20" applyNumberFormat="1" applyFont="1" applyFill="1" applyBorder="1" applyAlignment="1" applyProtection="1">
      <alignment horizontal="left" vertical="center"/>
    </xf>
    <xf numFmtId="183" fontId="11" fillId="3" borderId="10" xfId="20" applyNumberFormat="1" applyFont="1" applyFill="1" applyBorder="1" applyAlignment="1" applyProtection="1">
      <alignment horizontal="left" vertical="center"/>
    </xf>
    <xf numFmtId="184" fontId="11" fillId="3" borderId="11" xfId="20" applyNumberFormat="1" applyFont="1" applyFill="1" applyBorder="1" applyAlignment="1" applyProtection="1">
      <alignment horizontal="right" vertical="center"/>
    </xf>
    <xf numFmtId="184" fontId="11" fillId="3" borderId="2" xfId="20" applyNumberFormat="1" applyFont="1" applyFill="1" applyBorder="1" applyAlignment="1" applyProtection="1">
      <alignment horizontal="right" vertical="center"/>
    </xf>
    <xf numFmtId="183" fontId="11" fillId="0" borderId="4" xfId="0" applyNumberFormat="1" applyFont="1" applyFill="1" applyBorder="1" applyAlignment="1" applyProtection="1">
      <alignment horizontal="right" vertical="center"/>
    </xf>
    <xf numFmtId="0" fontId="31" fillId="3" borderId="4" xfId="20" applyNumberFormat="1" applyFont="1" applyFill="1" applyBorder="1" applyAlignment="1" applyProtection="1">
      <alignment horizontal="left" vertical="center"/>
    </xf>
    <xf numFmtId="183" fontId="11" fillId="3" borderId="4" xfId="20" applyNumberFormat="1" applyFont="1" applyFill="1" applyBorder="1" applyAlignment="1" applyProtection="1">
      <alignment horizontal="left" vertical="center"/>
    </xf>
    <xf numFmtId="0" fontId="2" fillId="0" borderId="0" xfId="20" applyFont="1"/>
    <xf numFmtId="185" fontId="2" fillId="0" borderId="0" xfId="20" applyNumberFormat="1"/>
    <xf numFmtId="0" fontId="32" fillId="0" borderId="0" xfId="32" applyFont="1" applyAlignment="1">
      <alignment horizontal="center"/>
    </xf>
    <xf numFmtId="0" fontId="14" fillId="0" borderId="0" xfId="32" applyFont="1" applyAlignment="1">
      <alignment horizontal="center"/>
    </xf>
    <xf numFmtId="0" fontId="14" fillId="0" borderId="0" xfId="32" applyFont="1"/>
    <xf numFmtId="0" fontId="20" fillId="0" borderId="2" xfId="32" applyFont="1" applyBorder="1" applyAlignment="1">
      <alignment horizontal="center" vertical="center" wrapText="1"/>
    </xf>
    <xf numFmtId="0" fontId="20" fillId="0" borderId="2" xfId="32" applyFont="1" applyFill="1" applyBorder="1" applyAlignment="1">
      <alignment horizontal="center" vertical="center" wrapText="1"/>
    </xf>
    <xf numFmtId="0" fontId="17" fillId="0" borderId="2" xfId="32" applyFont="1" applyBorder="1" applyAlignment="1">
      <alignment horizontal="left" vertical="center"/>
    </xf>
    <xf numFmtId="178" fontId="12" fillId="0" borderId="2" xfId="32" applyNumberFormat="1" applyFont="1" applyBorder="1" applyAlignment="1">
      <alignment vertical="center"/>
    </xf>
    <xf numFmtId="0" fontId="33" fillId="0" borderId="2" xfId="32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35" fillId="0" borderId="2" xfId="0" applyFont="1" applyBorder="1" applyAlignment="1">
      <alignment horizontal="left" vertical="center" indent="1"/>
    </xf>
    <xf numFmtId="1" fontId="12" fillId="0" borderId="2" xfId="32" applyNumberFormat="1" applyFont="1" applyBorder="1" applyAlignment="1">
      <alignment vertical="center"/>
    </xf>
    <xf numFmtId="1" fontId="36" fillId="0" borderId="2" xfId="32" applyNumberFormat="1" applyFont="1" applyBorder="1" applyAlignment="1">
      <alignment vertical="center"/>
    </xf>
    <xf numFmtId="178" fontId="36" fillId="0" borderId="2" xfId="32" applyNumberFormat="1" applyFont="1" applyBorder="1" applyAlignment="1">
      <alignment vertical="center"/>
    </xf>
    <xf numFmtId="178" fontId="12" fillId="3" borderId="2" xfId="32" applyNumberFormat="1" applyFont="1" applyFill="1" applyBorder="1" applyAlignment="1">
      <alignment vertical="center"/>
    </xf>
    <xf numFmtId="180" fontId="12" fillId="0" borderId="2" xfId="0" applyNumberFormat="1" applyFont="1" applyBorder="1">
      <alignment vertical="center"/>
    </xf>
    <xf numFmtId="1" fontId="12" fillId="0" borderId="2" xfId="32" applyNumberFormat="1" applyFont="1" applyBorder="1" applyAlignment="1">
      <alignment horizontal="right" vertical="center"/>
    </xf>
    <xf numFmtId="0" fontId="37" fillId="0" borderId="0" xfId="32" applyFont="1" applyFill="1" applyBorder="1" applyAlignment="1">
      <alignment horizontal="left" vertical="center"/>
    </xf>
    <xf numFmtId="180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22" fillId="0" borderId="0" xfId="0" applyFont="1" applyAlignment="1">
      <alignment horizontal="center" vertical="center" wrapText="1"/>
    </xf>
    <xf numFmtId="0" fontId="3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39" fillId="0" borderId="0" xfId="0" applyFont="1" applyAlignment="1"/>
    <xf numFmtId="3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35" fillId="0" borderId="2" xfId="0" applyNumberFormat="1" applyFont="1" applyBorder="1" applyAlignment="1">
      <alignment vertical="center"/>
    </xf>
    <xf numFmtId="176" fontId="35" fillId="0" borderId="2" xfId="0" applyNumberFormat="1" applyFont="1" applyBorder="1" applyAlignment="1">
      <alignment vertical="center"/>
    </xf>
    <xf numFmtId="0" fontId="40" fillId="0" borderId="2" xfId="0" applyNumberFormat="1" applyFont="1" applyBorder="1" applyAlignment="1">
      <alignment vertical="center"/>
    </xf>
    <xf numFmtId="3" fontId="20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1" fillId="0" borderId="0" xfId="0" applyFont="1">
      <alignment vertical="center"/>
    </xf>
    <xf numFmtId="0" fontId="26" fillId="0" borderId="0" xfId="32" applyFont="1" applyAlignment="1">
      <alignment horizontal="center"/>
    </xf>
    <xf numFmtId="0" fontId="0" fillId="0" borderId="0" xfId="0" applyFont="1" applyFill="1">
      <alignment vertical="center"/>
    </xf>
    <xf numFmtId="0" fontId="2" fillId="0" borderId="0" xfId="32" applyFont="1"/>
    <xf numFmtId="0" fontId="2" fillId="0" borderId="0" xfId="0" applyFont="1" applyAlignment="1">
      <alignment horizontal="right" vertical="center"/>
    </xf>
    <xf numFmtId="0" fontId="42" fillId="0" borderId="2" xfId="32" applyFont="1" applyBorder="1" applyAlignment="1">
      <alignment horizontal="center" vertical="center" wrapText="1"/>
    </xf>
    <xf numFmtId="0" fontId="42" fillId="0" borderId="2" xfId="32" applyFont="1" applyFill="1" applyBorder="1" applyAlignment="1">
      <alignment horizontal="center" vertical="center" wrapText="1"/>
    </xf>
    <xf numFmtId="0" fontId="29" fillId="0" borderId="2" xfId="32" applyFont="1" applyBorder="1" applyAlignment="1">
      <alignment horizontal="left" vertical="center"/>
    </xf>
    <xf numFmtId="0" fontId="43" fillId="0" borderId="2" xfId="32" applyFont="1" applyBorder="1" applyAlignment="1">
      <alignment horizontal="left" vertical="center"/>
    </xf>
    <xf numFmtId="0" fontId="12" fillId="0" borderId="2" xfId="32" applyFont="1" applyBorder="1" applyAlignment="1">
      <alignment vertical="center"/>
    </xf>
    <xf numFmtId="0" fontId="12" fillId="0" borderId="2" xfId="32" applyFont="1" applyBorder="1" applyAlignment="1">
      <alignment horizontal="left" vertical="center"/>
    </xf>
    <xf numFmtId="178" fontId="14" fillId="0" borderId="2" xfId="0" applyNumberFormat="1" applyFont="1" applyBorder="1">
      <alignment vertical="center"/>
    </xf>
    <xf numFmtId="0" fontId="44" fillId="0" borderId="2" xfId="0" applyFont="1" applyBorder="1">
      <alignment vertical="center"/>
    </xf>
    <xf numFmtId="0" fontId="20" fillId="0" borderId="2" xfId="32" applyFont="1" applyBorder="1" applyAlignment="1">
      <alignment horizontal="left" vertical="center"/>
    </xf>
    <xf numFmtId="1" fontId="12" fillId="3" borderId="2" xfId="32" applyNumberFormat="1" applyFont="1" applyFill="1" applyBorder="1" applyAlignment="1">
      <alignment vertical="center"/>
    </xf>
    <xf numFmtId="0" fontId="12" fillId="0" borderId="2" xfId="32" applyFont="1" applyFill="1" applyBorder="1" applyAlignment="1">
      <alignment horizontal="left" vertical="center"/>
    </xf>
    <xf numFmtId="0" fontId="12" fillId="0" borderId="0" xfId="32" applyFont="1" applyFill="1" applyBorder="1" applyAlignment="1">
      <alignment horizontal="left" vertical="center"/>
    </xf>
    <xf numFmtId="180" fontId="12" fillId="0" borderId="0" xfId="0" applyNumberFormat="1" applyFont="1" applyBorder="1">
      <alignment vertical="center"/>
    </xf>
    <xf numFmtId="0" fontId="12" fillId="0" borderId="0" xfId="0" applyFont="1" applyBorder="1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3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3" fontId="42" fillId="0" borderId="2" xfId="0" applyNumberFormat="1" applyFont="1" applyBorder="1" applyAlignment="1">
      <alignment horizontal="center" vertical="center" wrapText="1"/>
    </xf>
    <xf numFmtId="3" fontId="45" fillId="0" borderId="2" xfId="0" applyNumberFormat="1" applyFont="1" applyBorder="1" applyAlignment="1">
      <alignment horizontal="center" vertical="center" wrapText="1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180" fontId="35" fillId="0" borderId="2" xfId="0" applyNumberFormat="1" applyFont="1" applyBorder="1" applyAlignment="1">
      <alignment vertical="center"/>
    </xf>
    <xf numFmtId="180" fontId="0" fillId="0" borderId="0" xfId="0" applyNumberFormat="1">
      <alignment vertical="center"/>
    </xf>
    <xf numFmtId="3" fontId="4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/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1" fontId="46" fillId="0" borderId="0" xfId="0" applyNumberFormat="1" applyFont="1">
      <alignment vertical="center"/>
    </xf>
    <xf numFmtId="0" fontId="14" fillId="0" borderId="16" xfId="0" applyFont="1" applyBorder="1" applyAlignment="1">
      <alignment horizontal="left" vertical="center" wrapText="1"/>
    </xf>
    <xf numFmtId="1" fontId="38" fillId="0" borderId="0" xfId="0" applyNumberFormat="1" applyFont="1">
      <alignment vertical="center"/>
    </xf>
    <xf numFmtId="0" fontId="35" fillId="0" borderId="2" xfId="0" applyFont="1" applyBorder="1">
      <alignment vertical="center"/>
    </xf>
    <xf numFmtId="1" fontId="22" fillId="0" borderId="17" xfId="0" applyNumberFormat="1" applyFont="1" applyFill="1" applyBorder="1" applyAlignment="1">
      <alignment vertical="center"/>
    </xf>
    <xf numFmtId="1" fontId="46" fillId="0" borderId="18" xfId="0" applyNumberFormat="1" applyFont="1" applyFill="1" applyBorder="1" applyAlignment="1">
      <alignment vertical="center"/>
    </xf>
    <xf numFmtId="1" fontId="0" fillId="0" borderId="0" xfId="0" applyNumberFormat="1" applyFill="1" applyBorder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4 2" xfId="57"/>
    <cellStyle name="常规 5" xfId="58"/>
    <cellStyle name="常规 7" xfId="5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showZeros="0" workbookViewId="0">
      <pane xSplit="1" ySplit="6" topLeftCell="B13" activePane="bottomRight" state="frozen"/>
      <selection/>
      <selection pane="topRight"/>
      <selection pane="bottomLeft"/>
      <selection pane="bottomRight" activeCell="Z18" sqref="Z18"/>
    </sheetView>
  </sheetViews>
  <sheetFormatPr defaultColWidth="9" defaultRowHeight="14.25"/>
  <cols>
    <col min="1" max="1" width="33.6" customWidth="1"/>
    <col min="2" max="2" width="8.9" customWidth="1"/>
    <col min="3" max="3" width="8.7" customWidth="1"/>
    <col min="4" max="4" width="8" customWidth="1"/>
    <col min="5" max="5" width="6.9" customWidth="1"/>
    <col min="6" max="6" width="8.4" customWidth="1"/>
    <col min="7" max="7" width="8.2" customWidth="1"/>
    <col min="8" max="8" width="8.1" customWidth="1"/>
    <col min="9" max="10" width="8" customWidth="1"/>
    <col min="11" max="11" width="33.4" customWidth="1"/>
    <col min="12" max="12" width="8.4" hidden="1" customWidth="1"/>
    <col min="13" max="13" width="8.2" hidden="1" customWidth="1"/>
    <col min="14" max="14" width="8.5" style="202" hidden="1" customWidth="1"/>
    <col min="15" max="15" width="8.5" hidden="1" customWidth="1"/>
    <col min="16" max="19" width="9" hidden="1" customWidth="1"/>
  </cols>
  <sheetData>
    <row r="1" ht="27.75" customHeight="1" spans="1:1">
      <c r="A1" s="120" t="s">
        <v>0</v>
      </c>
    </row>
    <row r="2" ht="27" spans="1:1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ht="18" customHeight="1" spans="1:1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ht="15.75" customHeight="1" spans="1:11">
      <c r="A4" s="249" t="s">
        <v>3</v>
      </c>
      <c r="B4" s="156"/>
      <c r="C4" s="156"/>
      <c r="D4" s="250"/>
      <c r="E4" s="250"/>
      <c r="F4" s="251"/>
      <c r="K4" s="223" t="s">
        <v>4</v>
      </c>
    </row>
    <row r="5" ht="17.25" customHeight="1" spans="1:11">
      <c r="A5" s="252" t="s">
        <v>5</v>
      </c>
      <c r="B5" s="252" t="s">
        <v>6</v>
      </c>
      <c r="C5" s="253" t="s">
        <v>7</v>
      </c>
      <c r="D5" s="253"/>
      <c r="E5" s="253"/>
      <c r="F5" s="254" t="s">
        <v>8</v>
      </c>
      <c r="G5" s="253" t="s">
        <v>9</v>
      </c>
      <c r="H5" s="253"/>
      <c r="I5" s="253"/>
      <c r="J5" s="253"/>
      <c r="K5" s="257" t="s">
        <v>10</v>
      </c>
    </row>
    <row r="6" ht="37.5" customHeight="1" spans="1:19">
      <c r="A6" s="252"/>
      <c r="B6" s="252"/>
      <c r="C6" s="252" t="s">
        <v>11</v>
      </c>
      <c r="D6" s="252" t="s">
        <v>12</v>
      </c>
      <c r="E6" s="252" t="s">
        <v>13</v>
      </c>
      <c r="F6" s="255"/>
      <c r="G6" s="253" t="s">
        <v>14</v>
      </c>
      <c r="H6" s="252" t="s">
        <v>15</v>
      </c>
      <c r="I6" s="252" t="s">
        <v>12</v>
      </c>
      <c r="J6" s="252" t="s">
        <v>13</v>
      </c>
      <c r="K6" s="257"/>
      <c r="L6" s="113" t="s">
        <v>16</v>
      </c>
      <c r="M6" s="113" t="s">
        <v>17</v>
      </c>
      <c r="N6" s="258" t="s">
        <v>18</v>
      </c>
      <c r="O6" s="259" t="s">
        <v>19</v>
      </c>
      <c r="P6" s="259" t="s">
        <v>20</v>
      </c>
      <c r="Q6" s="259" t="s">
        <v>21</v>
      </c>
      <c r="R6" s="259" t="s">
        <v>22</v>
      </c>
      <c r="S6" s="114" t="s">
        <v>23</v>
      </c>
    </row>
    <row r="7" ht="23.25" customHeight="1" spans="1:15">
      <c r="A7" s="101" t="s">
        <v>24</v>
      </c>
      <c r="B7" s="159">
        <v>557861</v>
      </c>
      <c r="C7" s="159">
        <f>SUM(C9,C19)</f>
        <v>610000</v>
      </c>
      <c r="D7" s="160">
        <f t="shared" ref="D7:D28" si="0">SUM(C7-B7)</f>
        <v>52139</v>
      </c>
      <c r="E7" s="161">
        <f t="shared" ref="E7:E27" si="1">SUM(C7/B7)*100-100</f>
        <v>9.34623499402181</v>
      </c>
      <c r="F7" s="160">
        <v>529100</v>
      </c>
      <c r="G7" s="160">
        <f>SUM(G9,G19)</f>
        <v>537700</v>
      </c>
      <c r="H7" s="161">
        <f>G7/F7*100</f>
        <v>101.625401625402</v>
      </c>
      <c r="I7" s="160">
        <f t="shared" ref="I7:I28" si="2">SUM(G7-B7)</f>
        <v>-20161</v>
      </c>
      <c r="J7" s="161">
        <f t="shared" ref="J7:J27" si="3">SUM(G7/B7)*100-100</f>
        <v>-3.6139826946139</v>
      </c>
      <c r="K7" s="260" t="s">
        <v>25</v>
      </c>
      <c r="L7" s="167"/>
      <c r="M7" s="167"/>
      <c r="N7" s="261"/>
      <c r="O7" s="167"/>
    </row>
    <row r="8" ht="19.5" customHeight="1" spans="1:19">
      <c r="A8" s="162" t="s">
        <v>26</v>
      </c>
      <c r="B8" s="160">
        <f>L8</f>
        <v>365989</v>
      </c>
      <c r="C8" s="160">
        <f>M8</f>
        <v>394520</v>
      </c>
      <c r="D8" s="160">
        <f t="shared" si="0"/>
        <v>28531</v>
      </c>
      <c r="E8" s="161">
        <f t="shared" si="1"/>
        <v>7.79558948492986</v>
      </c>
      <c r="F8" s="160">
        <v>354200</v>
      </c>
      <c r="G8" s="160">
        <f>N8</f>
        <v>354200</v>
      </c>
      <c r="H8" s="161">
        <f t="shared" ref="H8:H28" si="4">G8/F8*100</f>
        <v>100</v>
      </c>
      <c r="I8" s="160">
        <f t="shared" si="2"/>
        <v>-11789</v>
      </c>
      <c r="J8" s="161">
        <f t="shared" si="3"/>
        <v>-3.22113506143627</v>
      </c>
      <c r="K8" s="262"/>
      <c r="L8" s="167">
        <f>SUM(L9,L19)</f>
        <v>365989</v>
      </c>
      <c r="M8" s="167">
        <f t="shared" ref="M8:R8" si="5">SUM(M9,M19)</f>
        <v>394520</v>
      </c>
      <c r="N8" s="261">
        <f t="shared" si="5"/>
        <v>354200</v>
      </c>
      <c r="O8" s="167">
        <f t="shared" si="5"/>
        <v>513847</v>
      </c>
      <c r="P8" s="167">
        <f t="shared" si="5"/>
        <v>334107</v>
      </c>
      <c r="Q8" s="167">
        <f t="shared" si="5"/>
        <v>23853</v>
      </c>
      <c r="R8" s="167">
        <f t="shared" si="5"/>
        <v>20093</v>
      </c>
      <c r="S8" s="167">
        <f t="shared" ref="S8" si="6">SUM(S9,S19)</f>
        <v>354200</v>
      </c>
    </row>
    <row r="9" ht="15.75" spans="1:19">
      <c r="A9" s="256" t="s">
        <v>27</v>
      </c>
      <c r="B9" s="105">
        <f>SUM(B10:B18)</f>
        <v>438268</v>
      </c>
      <c r="C9" s="105">
        <f>SUM(C10:C18)</f>
        <v>508000</v>
      </c>
      <c r="D9" s="105">
        <f>SUM(D10:D18)</f>
        <v>69732</v>
      </c>
      <c r="E9" s="103">
        <f t="shared" si="1"/>
        <v>15.9108125621766</v>
      </c>
      <c r="F9" s="105">
        <f>SUM(F10:F18)</f>
        <v>460300</v>
      </c>
      <c r="G9" s="105">
        <f>SUM(G10:G18)</f>
        <v>468900</v>
      </c>
      <c r="H9" s="103">
        <f t="shared" si="4"/>
        <v>101.868346730393</v>
      </c>
      <c r="I9" s="105">
        <f t="shared" si="2"/>
        <v>30632</v>
      </c>
      <c r="J9" s="103">
        <f t="shared" si="3"/>
        <v>6.98933072914289</v>
      </c>
      <c r="K9" s="166"/>
      <c r="L9" s="167">
        <f>SUM(L10:L18)</f>
        <v>246397</v>
      </c>
      <c r="M9" s="167">
        <f>SUM(M10:M18)</f>
        <v>292520</v>
      </c>
      <c r="N9" s="261">
        <f t="shared" ref="N9:R9" si="7">SUM(N10:N18)</f>
        <v>285400</v>
      </c>
      <c r="O9" s="167">
        <f t="shared" si="7"/>
        <v>452802</v>
      </c>
      <c r="P9" s="167">
        <f t="shared" si="7"/>
        <v>273062</v>
      </c>
      <c r="Q9" s="167">
        <f t="shared" si="7"/>
        <v>16098</v>
      </c>
      <c r="R9" s="167">
        <f t="shared" si="7"/>
        <v>12338</v>
      </c>
      <c r="S9" s="167">
        <f t="shared" ref="S9" si="8">SUM(S10:S18)</f>
        <v>285400</v>
      </c>
    </row>
    <row r="10" ht="15.75" spans="1:19">
      <c r="A10" s="104" t="s">
        <v>28</v>
      </c>
      <c r="B10" s="105">
        <v>94950</v>
      </c>
      <c r="C10" s="105">
        <v>112000</v>
      </c>
      <c r="D10" s="105">
        <f t="shared" si="0"/>
        <v>17050</v>
      </c>
      <c r="E10" s="103">
        <f t="shared" si="1"/>
        <v>17.9568193786203</v>
      </c>
      <c r="F10" s="105">
        <v>98800</v>
      </c>
      <c r="G10" s="105">
        <f>SUM(O10,Q10)</f>
        <v>100688</v>
      </c>
      <c r="H10" s="103">
        <f t="shared" si="4"/>
        <v>101.910931174089</v>
      </c>
      <c r="I10" s="105">
        <f t="shared" si="2"/>
        <v>5738</v>
      </c>
      <c r="J10" s="103">
        <f t="shared" si="3"/>
        <v>6.04318062137968</v>
      </c>
      <c r="K10" s="168"/>
      <c r="L10" s="109">
        <v>47475</v>
      </c>
      <c r="M10" s="109">
        <v>56000</v>
      </c>
      <c r="N10" s="263">
        <f>P10+R10</f>
        <v>50344</v>
      </c>
      <c r="O10" s="109">
        <v>98688</v>
      </c>
      <c r="P10">
        <v>49344</v>
      </c>
      <c r="Q10" s="267">
        <v>2000</v>
      </c>
      <c r="R10">
        <f>Q10*0.5</f>
        <v>1000</v>
      </c>
      <c r="S10">
        <f>F10*0.5</f>
        <v>49400</v>
      </c>
    </row>
    <row r="11" ht="15.75" spans="1:19">
      <c r="A11" s="104" t="s">
        <v>29</v>
      </c>
      <c r="B11" s="105">
        <v>99516</v>
      </c>
      <c r="C11" s="105">
        <f>111000+8000</f>
        <v>119000</v>
      </c>
      <c r="D11" s="105">
        <f t="shared" si="0"/>
        <v>19484</v>
      </c>
      <c r="E11" s="103">
        <f t="shared" si="1"/>
        <v>19.5787612042285</v>
      </c>
      <c r="F11" s="105">
        <v>101200</v>
      </c>
      <c r="G11" s="105">
        <f t="shared" ref="G11:G28" si="9">SUM(O11,Q11)</f>
        <v>110702</v>
      </c>
      <c r="H11" s="103">
        <f t="shared" si="4"/>
        <v>109.389328063241</v>
      </c>
      <c r="I11" s="105">
        <f t="shared" si="2"/>
        <v>11186</v>
      </c>
      <c r="J11" s="103">
        <f t="shared" si="3"/>
        <v>11.2404035531975</v>
      </c>
      <c r="K11" s="264" t="s">
        <v>30</v>
      </c>
      <c r="L11" s="109">
        <v>49758</v>
      </c>
      <c r="M11" s="109">
        <f>55500+4000</f>
        <v>59500</v>
      </c>
      <c r="N11" s="263">
        <f t="shared" ref="N11:N14" si="10">P11+R11</f>
        <v>55351</v>
      </c>
      <c r="O11" s="109">
        <v>108382</v>
      </c>
      <c r="P11">
        <v>54191</v>
      </c>
      <c r="Q11">
        <v>2320</v>
      </c>
      <c r="R11">
        <f>Q11*0.5</f>
        <v>1160</v>
      </c>
      <c r="S11">
        <f>F11*0.5</f>
        <v>50600</v>
      </c>
    </row>
    <row r="12" ht="15.75" spans="1:17">
      <c r="A12" s="104" t="s">
        <v>31</v>
      </c>
      <c r="B12" s="105">
        <v>30156</v>
      </c>
      <c r="C12" s="105">
        <v>31400</v>
      </c>
      <c r="D12" s="105">
        <f t="shared" si="0"/>
        <v>1244</v>
      </c>
      <c r="E12" s="103">
        <f t="shared" si="1"/>
        <v>4.12521554582837</v>
      </c>
      <c r="F12" s="105">
        <v>8300</v>
      </c>
      <c r="G12" s="105">
        <f t="shared" si="9"/>
        <v>8391</v>
      </c>
      <c r="H12" s="103">
        <f t="shared" si="4"/>
        <v>101.096385542169</v>
      </c>
      <c r="I12" s="105">
        <f t="shared" si="2"/>
        <v>-21765</v>
      </c>
      <c r="J12" s="103">
        <f t="shared" si="3"/>
        <v>-72.174691603661</v>
      </c>
      <c r="K12" s="168"/>
      <c r="L12" s="109"/>
      <c r="M12" s="109"/>
      <c r="N12" s="263">
        <f t="shared" si="10"/>
        <v>0</v>
      </c>
      <c r="O12" s="109">
        <v>8291</v>
      </c>
      <c r="Q12">
        <v>100</v>
      </c>
    </row>
    <row r="13" ht="15.75" spans="1:19">
      <c r="A13" s="104" t="s">
        <v>32</v>
      </c>
      <c r="B13" s="105">
        <f>38712.5+47585</f>
        <v>86297.5</v>
      </c>
      <c r="C13" s="105">
        <f>41300+53000</f>
        <v>94300</v>
      </c>
      <c r="D13" s="105">
        <f t="shared" si="0"/>
        <v>8002.5</v>
      </c>
      <c r="E13" s="103">
        <f t="shared" si="1"/>
        <v>9.27315391523508</v>
      </c>
      <c r="F13" s="105">
        <v>83000</v>
      </c>
      <c r="G13" s="105">
        <f t="shared" si="9"/>
        <v>85325</v>
      </c>
      <c r="H13" s="103">
        <f t="shared" si="4"/>
        <v>102.801204819277</v>
      </c>
      <c r="I13" s="105">
        <f t="shared" si="2"/>
        <v>-972.5</v>
      </c>
      <c r="J13" s="103">
        <f t="shared" si="3"/>
        <v>-1.12691561169211</v>
      </c>
      <c r="K13" s="85"/>
      <c r="L13" s="109">
        <f>15485+19034</f>
        <v>34519</v>
      </c>
      <c r="M13" s="109">
        <f>16520+21200</f>
        <v>37720</v>
      </c>
      <c r="N13" s="263">
        <f t="shared" si="10"/>
        <v>34130</v>
      </c>
      <c r="O13" s="109">
        <v>84825</v>
      </c>
      <c r="P13">
        <v>33930</v>
      </c>
      <c r="Q13">
        <v>500</v>
      </c>
      <c r="R13">
        <f>Q13*0.4</f>
        <v>200</v>
      </c>
      <c r="S13">
        <f>F13*0.4</f>
        <v>33200</v>
      </c>
    </row>
    <row r="14" ht="15.75" spans="1:19">
      <c r="A14" s="104" t="s">
        <v>33</v>
      </c>
      <c r="B14" s="105">
        <v>69872</v>
      </c>
      <c r="C14" s="105">
        <f>107700-20000-8000</f>
        <v>79700</v>
      </c>
      <c r="D14" s="105">
        <f t="shared" si="0"/>
        <v>9828</v>
      </c>
      <c r="E14" s="103">
        <f t="shared" si="1"/>
        <v>14.0657201740325</v>
      </c>
      <c r="F14" s="105">
        <v>92300</v>
      </c>
      <c r="G14" s="105">
        <f t="shared" si="9"/>
        <v>88173</v>
      </c>
      <c r="H14" s="103">
        <f t="shared" si="4"/>
        <v>95.5287107258938</v>
      </c>
      <c r="I14" s="105">
        <f t="shared" si="2"/>
        <v>18301</v>
      </c>
      <c r="J14" s="103">
        <f t="shared" si="3"/>
        <v>26.1921799862606</v>
      </c>
      <c r="K14" s="115"/>
      <c r="L14" s="109">
        <v>69872</v>
      </c>
      <c r="M14" s="109">
        <f>91700-8000-4000</f>
        <v>79700</v>
      </c>
      <c r="N14" s="263">
        <f t="shared" si="10"/>
        <v>88173</v>
      </c>
      <c r="O14" s="109">
        <v>81495</v>
      </c>
      <c r="P14">
        <v>81495</v>
      </c>
      <c r="Q14">
        <v>6678</v>
      </c>
      <c r="R14">
        <f>Q14</f>
        <v>6678</v>
      </c>
      <c r="S14" s="109">
        <f>F14</f>
        <v>92300</v>
      </c>
    </row>
    <row r="15" ht="15.75" spans="1:19">
      <c r="A15" s="104" t="s">
        <v>34</v>
      </c>
      <c r="B15" s="105">
        <v>21172.5</v>
      </c>
      <c r="C15" s="105">
        <v>20000</v>
      </c>
      <c r="D15" s="105">
        <f t="shared" si="0"/>
        <v>-1172.5</v>
      </c>
      <c r="E15" s="103">
        <f t="shared" si="1"/>
        <v>-5.53784390128705</v>
      </c>
      <c r="F15" s="105">
        <v>28000</v>
      </c>
      <c r="G15" s="105">
        <f t="shared" si="9"/>
        <v>30365</v>
      </c>
      <c r="H15" s="103">
        <f t="shared" si="4"/>
        <v>108.446428571429</v>
      </c>
      <c r="I15" s="105">
        <f t="shared" si="2"/>
        <v>9192.5</v>
      </c>
      <c r="J15" s="103">
        <f t="shared" si="3"/>
        <v>43.4171684968709</v>
      </c>
      <c r="K15" s="115"/>
      <c r="L15" s="109">
        <v>8469</v>
      </c>
      <c r="M15" s="109">
        <v>8000</v>
      </c>
      <c r="N15" s="263">
        <f t="shared" ref="N15:N18" si="11">P15+R15</f>
        <v>12146</v>
      </c>
      <c r="O15" s="109">
        <v>28365</v>
      </c>
      <c r="P15">
        <v>11346</v>
      </c>
      <c r="Q15" s="267">
        <v>2000</v>
      </c>
      <c r="R15">
        <f>Q15*0.4</f>
        <v>800</v>
      </c>
      <c r="S15">
        <f>F15*0.4</f>
        <v>11200</v>
      </c>
    </row>
    <row r="16" ht="15.75" spans="1:19">
      <c r="A16" s="104" t="s">
        <v>35</v>
      </c>
      <c r="B16" s="105">
        <v>5917</v>
      </c>
      <c r="C16" s="105">
        <v>6600</v>
      </c>
      <c r="D16" s="105">
        <f t="shared" si="0"/>
        <v>683</v>
      </c>
      <c r="E16" s="103">
        <f t="shared" si="1"/>
        <v>11.5430116613149</v>
      </c>
      <c r="F16" s="105">
        <v>7000</v>
      </c>
      <c r="G16" s="105">
        <f t="shared" si="9"/>
        <v>7095</v>
      </c>
      <c r="H16" s="103">
        <f t="shared" si="4"/>
        <v>101.357142857143</v>
      </c>
      <c r="I16" s="105">
        <f t="shared" si="2"/>
        <v>1178</v>
      </c>
      <c r="J16" s="103">
        <f t="shared" si="3"/>
        <v>19.9087375359135</v>
      </c>
      <c r="K16" s="115"/>
      <c r="L16" s="109">
        <v>5917</v>
      </c>
      <c r="M16" s="109">
        <v>6600</v>
      </c>
      <c r="N16" s="263">
        <f t="shared" si="11"/>
        <v>7095</v>
      </c>
      <c r="O16" s="109">
        <v>6595</v>
      </c>
      <c r="P16">
        <v>6595</v>
      </c>
      <c r="Q16" s="267">
        <v>500</v>
      </c>
      <c r="R16">
        <f>Q16</f>
        <v>500</v>
      </c>
      <c r="S16" s="109">
        <f>F16</f>
        <v>7000</v>
      </c>
    </row>
    <row r="17" ht="15.75" spans="1:19">
      <c r="A17" s="104" t="s">
        <v>36</v>
      </c>
      <c r="B17" s="102">
        <v>1631</v>
      </c>
      <c r="C17" s="102">
        <v>16000</v>
      </c>
      <c r="D17" s="105">
        <f t="shared" si="0"/>
        <v>14369</v>
      </c>
      <c r="E17" s="103">
        <f t="shared" si="1"/>
        <v>880.993255671367</v>
      </c>
      <c r="F17" s="105">
        <v>9188</v>
      </c>
      <c r="G17" s="105">
        <f t="shared" si="9"/>
        <v>9188</v>
      </c>
      <c r="H17" s="103">
        <f t="shared" si="4"/>
        <v>100</v>
      </c>
      <c r="I17" s="105">
        <f t="shared" si="2"/>
        <v>7557</v>
      </c>
      <c r="J17" s="103">
        <f t="shared" si="3"/>
        <v>463.335377069283</v>
      </c>
      <c r="K17" s="168"/>
      <c r="L17" s="109">
        <v>1631</v>
      </c>
      <c r="M17" s="109">
        <v>16000</v>
      </c>
      <c r="N17" s="263">
        <f t="shared" si="11"/>
        <v>9188</v>
      </c>
      <c r="O17" s="109">
        <v>9188</v>
      </c>
      <c r="P17">
        <v>9188</v>
      </c>
      <c r="Q17" s="267"/>
      <c r="R17">
        <f t="shared" ref="R17:R18" si="12">Q17</f>
        <v>0</v>
      </c>
      <c r="S17" s="109">
        <f t="shared" ref="S17:S18" si="13">F17</f>
        <v>9188</v>
      </c>
    </row>
    <row r="18" ht="15.75" spans="1:19">
      <c r="A18" s="104" t="s">
        <v>37</v>
      </c>
      <c r="B18" s="102">
        <v>28756</v>
      </c>
      <c r="C18" s="102">
        <v>29000</v>
      </c>
      <c r="D18" s="105">
        <f t="shared" si="0"/>
        <v>244</v>
      </c>
      <c r="E18" s="103">
        <f t="shared" si="1"/>
        <v>0.848518570037555</v>
      </c>
      <c r="F18" s="105">
        <v>32512</v>
      </c>
      <c r="G18" s="105">
        <f t="shared" si="9"/>
        <v>28973</v>
      </c>
      <c r="H18" s="103">
        <f t="shared" si="4"/>
        <v>89.1147883858268</v>
      </c>
      <c r="I18" s="105">
        <f t="shared" si="2"/>
        <v>217</v>
      </c>
      <c r="J18" s="103">
        <f t="shared" si="3"/>
        <v>0.75462512171373</v>
      </c>
      <c r="K18" s="168"/>
      <c r="L18" s="109">
        <v>28756</v>
      </c>
      <c r="M18" s="109">
        <v>29000</v>
      </c>
      <c r="N18" s="263">
        <f t="shared" si="11"/>
        <v>28973</v>
      </c>
      <c r="O18" s="109">
        <v>26973</v>
      </c>
      <c r="P18">
        <v>26973</v>
      </c>
      <c r="Q18" s="267">
        <v>2000</v>
      </c>
      <c r="R18">
        <f t="shared" si="12"/>
        <v>2000</v>
      </c>
      <c r="S18" s="109">
        <f t="shared" si="13"/>
        <v>32512</v>
      </c>
    </row>
    <row r="19" ht="15.75" spans="1:19">
      <c r="A19" s="256" t="s">
        <v>38</v>
      </c>
      <c r="B19" s="105">
        <f>SUM(B20:B23,B28)</f>
        <v>119592</v>
      </c>
      <c r="C19" s="105">
        <f>SUM(C20:C23,C28)</f>
        <v>102000</v>
      </c>
      <c r="D19" s="105">
        <f t="shared" si="0"/>
        <v>-17592</v>
      </c>
      <c r="E19" s="103">
        <f t="shared" si="1"/>
        <v>-14.7100140477624</v>
      </c>
      <c r="F19" s="105">
        <f>SUM(F20:F23,F28)</f>
        <v>68800</v>
      </c>
      <c r="G19" s="105">
        <f>SUM(G20:G23,G28)</f>
        <v>68800</v>
      </c>
      <c r="H19" s="103">
        <f t="shared" si="4"/>
        <v>100</v>
      </c>
      <c r="I19" s="105">
        <f t="shared" si="2"/>
        <v>-50792</v>
      </c>
      <c r="J19" s="103">
        <f t="shared" si="3"/>
        <v>-42.4710682988829</v>
      </c>
      <c r="K19" s="115"/>
      <c r="L19" s="265">
        <f>SUM(B19)</f>
        <v>119592</v>
      </c>
      <c r="M19" s="169">
        <f>SUM(C19)</f>
        <v>102000</v>
      </c>
      <c r="N19" s="266">
        <f>SUM(N20:N23,N28)</f>
        <v>68800</v>
      </c>
      <c r="O19" s="169">
        <f t="shared" ref="O19:R19" si="14">SUM(O20:O23,O28)</f>
        <v>61045</v>
      </c>
      <c r="P19" s="169">
        <f t="shared" si="14"/>
        <v>61045</v>
      </c>
      <c r="Q19" s="169">
        <f t="shared" si="14"/>
        <v>7755</v>
      </c>
      <c r="R19" s="169">
        <f t="shared" si="14"/>
        <v>7755</v>
      </c>
      <c r="S19" s="169">
        <f t="shared" ref="S19" si="15">SUM(S20:S23,S28)</f>
        <v>68800</v>
      </c>
    </row>
    <row r="20" ht="15.75" spans="1:19">
      <c r="A20" s="104" t="s">
        <v>39</v>
      </c>
      <c r="B20" s="102">
        <v>4747</v>
      </c>
      <c r="C20" s="102">
        <v>3000</v>
      </c>
      <c r="D20" s="105">
        <f t="shared" si="0"/>
        <v>-1747</v>
      </c>
      <c r="E20" s="103">
        <f t="shared" si="1"/>
        <v>-36.8021908573836</v>
      </c>
      <c r="F20" s="105">
        <v>4300</v>
      </c>
      <c r="G20" s="102">
        <f t="shared" si="9"/>
        <v>4374</v>
      </c>
      <c r="H20" s="103">
        <f t="shared" si="4"/>
        <v>101.720930232558</v>
      </c>
      <c r="I20" s="105">
        <f t="shared" si="2"/>
        <v>-373</v>
      </c>
      <c r="J20" s="103">
        <f t="shared" si="3"/>
        <v>-7.85759427006531</v>
      </c>
      <c r="K20" s="170"/>
      <c r="L20" s="109">
        <v>4747</v>
      </c>
      <c r="M20" s="109">
        <v>3000</v>
      </c>
      <c r="N20" s="263">
        <f>P20+R20</f>
        <v>4374</v>
      </c>
      <c r="O20" s="109">
        <v>4174</v>
      </c>
      <c r="P20" s="109">
        <v>4174</v>
      </c>
      <c r="Q20" s="267">
        <v>200</v>
      </c>
      <c r="R20">
        <f>Q20</f>
        <v>200</v>
      </c>
      <c r="S20" s="109">
        <f>F20</f>
        <v>4300</v>
      </c>
    </row>
    <row r="21" ht="15.75" spans="1:19">
      <c r="A21" s="104" t="s">
        <v>40</v>
      </c>
      <c r="B21" s="102">
        <v>14699</v>
      </c>
      <c r="C21" s="102">
        <v>14000</v>
      </c>
      <c r="D21" s="105">
        <f t="shared" si="0"/>
        <v>-699</v>
      </c>
      <c r="E21" s="103">
        <f t="shared" si="1"/>
        <v>-4.75542553915233</v>
      </c>
      <c r="F21" s="105">
        <v>16000</v>
      </c>
      <c r="G21" s="102">
        <f t="shared" si="9"/>
        <v>16043</v>
      </c>
      <c r="H21" s="103">
        <f t="shared" si="4"/>
        <v>100.26875</v>
      </c>
      <c r="I21" s="105">
        <f t="shared" si="2"/>
        <v>1344</v>
      </c>
      <c r="J21" s="103">
        <f t="shared" si="3"/>
        <v>9.14347914824138</v>
      </c>
      <c r="K21" s="115"/>
      <c r="L21" s="109">
        <v>14699</v>
      </c>
      <c r="M21" s="109">
        <v>14000</v>
      </c>
      <c r="N21" s="263">
        <f t="shared" ref="N21:N28" si="16">P21+R21</f>
        <v>16043</v>
      </c>
      <c r="O21" s="109">
        <v>15243</v>
      </c>
      <c r="P21" s="109">
        <v>15243</v>
      </c>
      <c r="Q21" s="267">
        <v>800</v>
      </c>
      <c r="R21">
        <f t="shared" ref="R21:R28" si="17">Q21</f>
        <v>800</v>
      </c>
      <c r="S21" s="109">
        <f t="shared" ref="S21:S22" si="18">F21</f>
        <v>16000</v>
      </c>
    </row>
    <row r="22" ht="15.75" spans="1:19">
      <c r="A22" s="104" t="s">
        <v>41</v>
      </c>
      <c r="B22" s="102">
        <v>80134</v>
      </c>
      <c r="C22" s="102">
        <v>64580</v>
      </c>
      <c r="D22" s="105">
        <f t="shared" si="0"/>
        <v>-15554</v>
      </c>
      <c r="E22" s="103">
        <f t="shared" si="1"/>
        <v>-19.4099882696483</v>
      </c>
      <c r="F22" s="105">
        <v>35096</v>
      </c>
      <c r="G22" s="102">
        <f t="shared" si="9"/>
        <v>34980</v>
      </c>
      <c r="H22" s="103">
        <f t="shared" si="4"/>
        <v>99.6694780031912</v>
      </c>
      <c r="I22" s="105">
        <f t="shared" si="2"/>
        <v>-45154</v>
      </c>
      <c r="J22" s="103">
        <f t="shared" si="3"/>
        <v>-56.3481169041855</v>
      </c>
      <c r="K22" s="170"/>
      <c r="L22" s="109">
        <v>80134</v>
      </c>
      <c r="M22" s="109">
        <v>64580</v>
      </c>
      <c r="N22" s="263">
        <f t="shared" si="16"/>
        <v>34980</v>
      </c>
      <c r="O22" s="109">
        <v>34755</v>
      </c>
      <c r="P22" s="109">
        <v>34755</v>
      </c>
      <c r="Q22">
        <v>225</v>
      </c>
      <c r="R22">
        <f t="shared" si="17"/>
        <v>225</v>
      </c>
      <c r="S22" s="109">
        <f t="shared" si="18"/>
        <v>35096</v>
      </c>
    </row>
    <row r="23" ht="15.75" spans="1:19">
      <c r="A23" s="104" t="s">
        <v>42</v>
      </c>
      <c r="B23" s="102">
        <f>SUM(B24:B27)</f>
        <v>19892</v>
      </c>
      <c r="C23" s="102">
        <f>SUM(C24:C27)</f>
        <v>20420</v>
      </c>
      <c r="D23" s="105">
        <f t="shared" si="0"/>
        <v>528</v>
      </c>
      <c r="E23" s="103">
        <f t="shared" si="1"/>
        <v>2.65433340036196</v>
      </c>
      <c r="F23" s="102">
        <f>SUM(F24:F27)</f>
        <v>13383</v>
      </c>
      <c r="G23" s="102">
        <f>SUM(G24:G27)</f>
        <v>13382</v>
      </c>
      <c r="H23" s="103">
        <f t="shared" si="4"/>
        <v>99.992527833819</v>
      </c>
      <c r="I23" s="105">
        <f t="shared" si="2"/>
        <v>-6510</v>
      </c>
      <c r="J23" s="103">
        <f t="shared" si="3"/>
        <v>-32.7267243112809</v>
      </c>
      <c r="K23" s="170"/>
      <c r="L23" s="109">
        <v>19892</v>
      </c>
      <c r="M23" s="109">
        <f t="shared" ref="M23:R23" si="19">SUM(M24:M27)</f>
        <v>20420</v>
      </c>
      <c r="N23" s="263">
        <f t="shared" si="19"/>
        <v>13382</v>
      </c>
      <c r="O23" s="109">
        <f t="shared" si="19"/>
        <v>6852</v>
      </c>
      <c r="P23" s="109">
        <f t="shared" si="19"/>
        <v>6852</v>
      </c>
      <c r="Q23" s="109">
        <f t="shared" si="19"/>
        <v>6530</v>
      </c>
      <c r="R23" s="109">
        <f t="shared" si="19"/>
        <v>6530</v>
      </c>
      <c r="S23" s="109">
        <f t="shared" ref="S23" si="20">SUM(S24:S27)</f>
        <v>13383</v>
      </c>
    </row>
    <row r="24" ht="15.75" spans="1:19">
      <c r="A24" s="104" t="s">
        <v>43</v>
      </c>
      <c r="B24" s="102">
        <v>12000</v>
      </c>
      <c r="C24" s="102">
        <v>10000</v>
      </c>
      <c r="D24" s="105">
        <f t="shared" si="0"/>
        <v>-2000</v>
      </c>
      <c r="E24" s="103">
        <f t="shared" si="1"/>
        <v>-16.6666666666667</v>
      </c>
      <c r="F24" s="105">
        <v>8000</v>
      </c>
      <c r="G24" s="102">
        <f t="shared" si="9"/>
        <v>8000</v>
      </c>
      <c r="H24" s="103">
        <f t="shared" si="4"/>
        <v>100</v>
      </c>
      <c r="I24" s="105">
        <f t="shared" si="2"/>
        <v>-4000</v>
      </c>
      <c r="J24" s="103">
        <f t="shared" si="3"/>
        <v>-33.3333333333333</v>
      </c>
      <c r="K24" s="115"/>
      <c r="L24" s="109">
        <v>12000</v>
      </c>
      <c r="M24" s="109">
        <v>10000</v>
      </c>
      <c r="N24" s="263">
        <f t="shared" si="16"/>
        <v>8000</v>
      </c>
      <c r="O24" s="109">
        <v>3950</v>
      </c>
      <c r="P24" s="109">
        <v>3950</v>
      </c>
      <c r="Q24" s="267">
        <v>4050</v>
      </c>
      <c r="R24">
        <f t="shared" si="17"/>
        <v>4050</v>
      </c>
      <c r="S24" s="109">
        <f>F24</f>
        <v>8000</v>
      </c>
    </row>
    <row r="25" ht="15.75" spans="1:19">
      <c r="A25" s="104" t="s">
        <v>44</v>
      </c>
      <c r="B25" s="102">
        <v>7200</v>
      </c>
      <c r="C25" s="102">
        <v>10000</v>
      </c>
      <c r="D25" s="105">
        <f t="shared" si="0"/>
        <v>2800</v>
      </c>
      <c r="E25" s="103">
        <f t="shared" si="1"/>
        <v>38.8888888888889</v>
      </c>
      <c r="F25" s="105">
        <v>4800</v>
      </c>
      <c r="G25" s="102">
        <f t="shared" si="9"/>
        <v>4800</v>
      </c>
      <c r="H25" s="103">
        <f t="shared" si="4"/>
        <v>100</v>
      </c>
      <c r="I25" s="105">
        <f t="shared" si="2"/>
        <v>-2400</v>
      </c>
      <c r="J25" s="103">
        <f t="shared" si="3"/>
        <v>-33.3333333333333</v>
      </c>
      <c r="K25" s="115"/>
      <c r="L25" s="109">
        <v>7200</v>
      </c>
      <c r="M25" s="109">
        <v>10000</v>
      </c>
      <c r="N25" s="263">
        <f t="shared" si="16"/>
        <v>4800</v>
      </c>
      <c r="O25" s="109">
        <v>2370</v>
      </c>
      <c r="P25" s="109">
        <v>2370</v>
      </c>
      <c r="Q25" s="267">
        <v>2430</v>
      </c>
      <c r="R25">
        <f t="shared" si="17"/>
        <v>2430</v>
      </c>
      <c r="S25" s="109">
        <f t="shared" ref="S25:S28" si="21">F25</f>
        <v>4800</v>
      </c>
    </row>
    <row r="26" ht="15.75" spans="1:19">
      <c r="A26" s="104" t="s">
        <v>45</v>
      </c>
      <c r="B26" s="102">
        <v>667</v>
      </c>
      <c r="C26" s="102">
        <v>420</v>
      </c>
      <c r="D26" s="105">
        <f t="shared" si="0"/>
        <v>-247</v>
      </c>
      <c r="E26" s="103">
        <f t="shared" si="1"/>
        <v>-37.0314842578711</v>
      </c>
      <c r="F26" s="105">
        <v>550</v>
      </c>
      <c r="G26" s="102">
        <f t="shared" si="9"/>
        <v>549</v>
      </c>
      <c r="H26" s="103">
        <f t="shared" si="4"/>
        <v>99.8181818181818</v>
      </c>
      <c r="I26" s="105">
        <f t="shared" ref="I26:I27" si="22">SUM(G26-B26)</f>
        <v>-118</v>
      </c>
      <c r="J26" s="103">
        <f t="shared" si="3"/>
        <v>-17.6911544227886</v>
      </c>
      <c r="K26" s="115"/>
      <c r="L26" s="109">
        <v>667</v>
      </c>
      <c r="M26" s="109">
        <v>420</v>
      </c>
      <c r="N26" s="263">
        <f t="shared" si="16"/>
        <v>549</v>
      </c>
      <c r="O26" s="109">
        <v>499</v>
      </c>
      <c r="P26" s="109">
        <v>499</v>
      </c>
      <c r="Q26" s="267">
        <v>50</v>
      </c>
      <c r="R26">
        <f t="shared" si="17"/>
        <v>50</v>
      </c>
      <c r="S26" s="109">
        <f t="shared" si="21"/>
        <v>550</v>
      </c>
    </row>
    <row r="27" ht="15.75" spans="1:19">
      <c r="A27" s="104" t="s">
        <v>46</v>
      </c>
      <c r="B27" s="102">
        <v>25</v>
      </c>
      <c r="C27" s="102"/>
      <c r="D27" s="105">
        <f t="shared" si="0"/>
        <v>-25</v>
      </c>
      <c r="E27" s="103">
        <f t="shared" si="1"/>
        <v>-100</v>
      </c>
      <c r="F27" s="105">
        <v>33</v>
      </c>
      <c r="G27" s="102">
        <f t="shared" si="9"/>
        <v>33</v>
      </c>
      <c r="H27" s="103">
        <f t="shared" si="4"/>
        <v>100</v>
      </c>
      <c r="I27" s="105">
        <f t="shared" si="22"/>
        <v>8</v>
      </c>
      <c r="J27" s="103">
        <f t="shared" si="3"/>
        <v>32</v>
      </c>
      <c r="K27" s="115"/>
      <c r="L27" s="109">
        <v>25</v>
      </c>
      <c r="M27" s="109"/>
      <c r="N27" s="263">
        <f t="shared" si="16"/>
        <v>33</v>
      </c>
      <c r="O27" s="109">
        <v>33</v>
      </c>
      <c r="P27" s="109">
        <v>33</v>
      </c>
      <c r="R27">
        <f t="shared" si="17"/>
        <v>0</v>
      </c>
      <c r="S27" s="109">
        <f t="shared" si="21"/>
        <v>33</v>
      </c>
    </row>
    <row r="28" ht="15.75" spans="1:19">
      <c r="A28" s="104" t="s">
        <v>47</v>
      </c>
      <c r="B28" s="102">
        <v>120</v>
      </c>
      <c r="C28" s="102"/>
      <c r="D28" s="105">
        <f t="shared" si="0"/>
        <v>-120</v>
      </c>
      <c r="E28" s="103">
        <f t="shared" ref="E28" si="23">SUM(C28/B28)*100-100</f>
        <v>-100</v>
      </c>
      <c r="F28" s="105">
        <v>21</v>
      </c>
      <c r="G28" s="102">
        <f t="shared" si="9"/>
        <v>21</v>
      </c>
      <c r="H28" s="103">
        <f t="shared" si="4"/>
        <v>100</v>
      </c>
      <c r="I28" s="105">
        <f t="shared" si="2"/>
        <v>-99</v>
      </c>
      <c r="J28" s="103">
        <f t="shared" ref="J28" si="24">SUM(G28/B28)*100-100</f>
        <v>-82.5</v>
      </c>
      <c r="K28" s="115"/>
      <c r="L28" s="109">
        <v>120</v>
      </c>
      <c r="M28" s="109"/>
      <c r="N28" s="263">
        <f t="shared" si="16"/>
        <v>21</v>
      </c>
      <c r="O28" s="109">
        <v>21</v>
      </c>
      <c r="P28" s="109">
        <v>21</v>
      </c>
      <c r="R28">
        <f t="shared" si="17"/>
        <v>0</v>
      </c>
      <c r="S28" s="109">
        <f t="shared" si="21"/>
        <v>21</v>
      </c>
    </row>
    <row r="30" spans="2:3">
      <c r="B30" s="109"/>
      <c r="C30" s="109"/>
    </row>
  </sheetData>
  <mergeCells count="10">
    <mergeCell ref="A2:K2"/>
    <mergeCell ref="A3:K3"/>
    <mergeCell ref="D4:E4"/>
    <mergeCell ref="C5:E5"/>
    <mergeCell ref="G5:J5"/>
    <mergeCell ref="A5:A6"/>
    <mergeCell ref="B5:B6"/>
    <mergeCell ref="F5:F6"/>
    <mergeCell ref="K5:K6"/>
    <mergeCell ref="K7:K8"/>
  </mergeCells>
  <printOptions horizontalCentered="1"/>
  <pageMargins left="0.156944444444444" right="0.156944444444444" top="0.629861111111111" bottom="0.472222222222222" header="0.196527777777778" footer="0.196527777777778"/>
  <pageSetup paperSize="9" scale="9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70"/>
  <sheetViews>
    <sheetView showGridLines="0" showZeros="0" workbookViewId="0">
      <selection activeCell="A2" sqref="A2"/>
    </sheetView>
  </sheetViews>
  <sheetFormatPr defaultColWidth="5.7" defaultRowHeight="12.75" customHeight="1"/>
  <cols>
    <col min="1" max="1" width="24.2" style="119" customWidth="1"/>
    <col min="2" max="2" width="8" style="119" customWidth="1"/>
    <col min="3" max="3" width="7.5" style="119" customWidth="1"/>
    <col min="4" max="4" width="6.9" style="119" customWidth="1"/>
    <col min="5" max="5" width="7.2" style="119" customWidth="1"/>
    <col min="6" max="6" width="7.9" style="119" customWidth="1"/>
    <col min="7" max="8" width="7.2" style="119" customWidth="1"/>
    <col min="9" max="9" width="7" style="119" customWidth="1"/>
    <col min="10" max="10" width="8.6" style="119" customWidth="1"/>
    <col min="11" max="11" width="9.5" style="119" customWidth="1"/>
    <col min="12" max="12" width="7" style="119" customWidth="1"/>
    <col min="13" max="13" width="7.1" style="119" customWidth="1"/>
    <col min="14" max="14" width="7.4" style="119" customWidth="1"/>
    <col min="15" max="15" width="7.2" style="119" customWidth="1"/>
    <col min="16" max="16" width="8.5" style="119" customWidth="1"/>
    <col min="17" max="17" width="8.4" style="134" customWidth="1"/>
    <col min="18" max="256" width="5.7" style="119"/>
    <col min="257" max="257" width="27.1" style="119" customWidth="1"/>
    <col min="258" max="273" width="9.5" style="119" customWidth="1"/>
    <col min="274" max="512" width="5.7" style="119"/>
    <col min="513" max="513" width="27.1" style="119" customWidth="1"/>
    <col min="514" max="529" width="9.5" style="119" customWidth="1"/>
    <col min="530" max="768" width="5.7" style="119"/>
    <col min="769" max="769" width="27.1" style="119" customWidth="1"/>
    <col min="770" max="785" width="9.5" style="119" customWidth="1"/>
    <col min="786" max="1024" width="5.7" style="119"/>
    <col min="1025" max="1025" width="27.1" style="119" customWidth="1"/>
    <col min="1026" max="1041" width="9.5" style="119" customWidth="1"/>
    <col min="1042" max="1280" width="5.7" style="119"/>
    <col min="1281" max="1281" width="27.1" style="119" customWidth="1"/>
    <col min="1282" max="1297" width="9.5" style="119" customWidth="1"/>
    <col min="1298" max="1536" width="5.7" style="119"/>
    <col min="1537" max="1537" width="27.1" style="119" customWidth="1"/>
    <col min="1538" max="1553" width="9.5" style="119" customWidth="1"/>
    <col min="1554" max="1792" width="5.7" style="119"/>
    <col min="1793" max="1793" width="27.1" style="119" customWidth="1"/>
    <col min="1794" max="1809" width="9.5" style="119" customWidth="1"/>
    <col min="1810" max="2048" width="5.7" style="119"/>
    <col min="2049" max="2049" width="27.1" style="119" customWidth="1"/>
    <col min="2050" max="2065" width="9.5" style="119" customWidth="1"/>
    <col min="2066" max="2304" width="5.7" style="119"/>
    <col min="2305" max="2305" width="27.1" style="119" customWidth="1"/>
    <col min="2306" max="2321" width="9.5" style="119" customWidth="1"/>
    <col min="2322" max="2560" width="5.7" style="119"/>
    <col min="2561" max="2561" width="27.1" style="119" customWidth="1"/>
    <col min="2562" max="2577" width="9.5" style="119" customWidth="1"/>
    <col min="2578" max="2816" width="5.7" style="119"/>
    <col min="2817" max="2817" width="27.1" style="119" customWidth="1"/>
    <col min="2818" max="2833" width="9.5" style="119" customWidth="1"/>
    <col min="2834" max="3072" width="5.7" style="119"/>
    <col min="3073" max="3073" width="27.1" style="119" customWidth="1"/>
    <col min="3074" max="3089" width="9.5" style="119" customWidth="1"/>
    <col min="3090" max="3328" width="5.7" style="119"/>
    <col min="3329" max="3329" width="27.1" style="119" customWidth="1"/>
    <col min="3330" max="3345" width="9.5" style="119" customWidth="1"/>
    <col min="3346" max="3584" width="5.7" style="119"/>
    <col min="3585" max="3585" width="27.1" style="119" customWidth="1"/>
    <col min="3586" max="3601" width="9.5" style="119" customWidth="1"/>
    <col min="3602" max="3840" width="5.7" style="119"/>
    <col min="3841" max="3841" width="27.1" style="119" customWidth="1"/>
    <col min="3842" max="3857" width="9.5" style="119" customWidth="1"/>
    <col min="3858" max="4096" width="5.7" style="119"/>
    <col min="4097" max="4097" width="27.1" style="119" customWidth="1"/>
    <col min="4098" max="4113" width="9.5" style="119" customWidth="1"/>
    <col min="4114" max="4352" width="5.7" style="119"/>
    <col min="4353" max="4353" width="27.1" style="119" customWidth="1"/>
    <col min="4354" max="4369" width="9.5" style="119" customWidth="1"/>
    <col min="4370" max="4608" width="5.7" style="119"/>
    <col min="4609" max="4609" width="27.1" style="119" customWidth="1"/>
    <col min="4610" max="4625" width="9.5" style="119" customWidth="1"/>
    <col min="4626" max="4864" width="5.7" style="119"/>
    <col min="4865" max="4865" width="27.1" style="119" customWidth="1"/>
    <col min="4866" max="4881" width="9.5" style="119" customWidth="1"/>
    <col min="4882" max="5120" width="5.7" style="119"/>
    <col min="5121" max="5121" width="27.1" style="119" customWidth="1"/>
    <col min="5122" max="5137" width="9.5" style="119" customWidth="1"/>
    <col min="5138" max="5376" width="5.7" style="119"/>
    <col min="5377" max="5377" width="27.1" style="119" customWidth="1"/>
    <col min="5378" max="5393" width="9.5" style="119" customWidth="1"/>
    <col min="5394" max="5632" width="5.7" style="119"/>
    <col min="5633" max="5633" width="27.1" style="119" customWidth="1"/>
    <col min="5634" max="5649" width="9.5" style="119" customWidth="1"/>
    <col min="5650" max="5888" width="5.7" style="119"/>
    <col min="5889" max="5889" width="27.1" style="119" customWidth="1"/>
    <col min="5890" max="5905" width="9.5" style="119" customWidth="1"/>
    <col min="5906" max="6144" width="5.7" style="119"/>
    <col min="6145" max="6145" width="27.1" style="119" customWidth="1"/>
    <col min="6146" max="6161" width="9.5" style="119" customWidth="1"/>
    <col min="6162" max="6400" width="5.7" style="119"/>
    <col min="6401" max="6401" width="27.1" style="119" customWidth="1"/>
    <col min="6402" max="6417" width="9.5" style="119" customWidth="1"/>
    <col min="6418" max="6656" width="5.7" style="119"/>
    <col min="6657" max="6657" width="27.1" style="119" customWidth="1"/>
    <col min="6658" max="6673" width="9.5" style="119" customWidth="1"/>
    <col min="6674" max="6912" width="5.7" style="119"/>
    <col min="6913" max="6913" width="27.1" style="119" customWidth="1"/>
    <col min="6914" max="6929" width="9.5" style="119" customWidth="1"/>
    <col min="6930" max="7168" width="5.7" style="119"/>
    <col min="7169" max="7169" width="27.1" style="119" customWidth="1"/>
    <col min="7170" max="7185" width="9.5" style="119" customWidth="1"/>
    <col min="7186" max="7424" width="5.7" style="119"/>
    <col min="7425" max="7425" width="27.1" style="119" customWidth="1"/>
    <col min="7426" max="7441" width="9.5" style="119" customWidth="1"/>
    <col min="7442" max="7680" width="5.7" style="119"/>
    <col min="7681" max="7681" width="27.1" style="119" customWidth="1"/>
    <col min="7682" max="7697" width="9.5" style="119" customWidth="1"/>
    <col min="7698" max="7936" width="5.7" style="119"/>
    <col min="7937" max="7937" width="27.1" style="119" customWidth="1"/>
    <col min="7938" max="7953" width="9.5" style="119" customWidth="1"/>
    <col min="7954" max="8192" width="5.7" style="119"/>
    <col min="8193" max="8193" width="27.1" style="119" customWidth="1"/>
    <col min="8194" max="8209" width="9.5" style="119" customWidth="1"/>
    <col min="8210" max="8448" width="5.7" style="119"/>
    <col min="8449" max="8449" width="27.1" style="119" customWidth="1"/>
    <col min="8450" max="8465" width="9.5" style="119" customWidth="1"/>
    <col min="8466" max="8704" width="5.7" style="119"/>
    <col min="8705" max="8705" width="27.1" style="119" customWidth="1"/>
    <col min="8706" max="8721" width="9.5" style="119" customWidth="1"/>
    <col min="8722" max="8960" width="5.7" style="119"/>
    <col min="8961" max="8961" width="27.1" style="119" customWidth="1"/>
    <col min="8962" max="8977" width="9.5" style="119" customWidth="1"/>
    <col min="8978" max="9216" width="5.7" style="119"/>
    <col min="9217" max="9217" width="27.1" style="119" customWidth="1"/>
    <col min="9218" max="9233" width="9.5" style="119" customWidth="1"/>
    <col min="9234" max="9472" width="5.7" style="119"/>
    <col min="9473" max="9473" width="27.1" style="119" customWidth="1"/>
    <col min="9474" max="9489" width="9.5" style="119" customWidth="1"/>
    <col min="9490" max="9728" width="5.7" style="119"/>
    <col min="9729" max="9729" width="27.1" style="119" customWidth="1"/>
    <col min="9730" max="9745" width="9.5" style="119" customWidth="1"/>
    <col min="9746" max="9984" width="5.7" style="119"/>
    <col min="9985" max="9985" width="27.1" style="119" customWidth="1"/>
    <col min="9986" max="10001" width="9.5" style="119" customWidth="1"/>
    <col min="10002" max="10240" width="5.7" style="119"/>
    <col min="10241" max="10241" width="27.1" style="119" customWidth="1"/>
    <col min="10242" max="10257" width="9.5" style="119" customWidth="1"/>
    <col min="10258" max="10496" width="5.7" style="119"/>
    <col min="10497" max="10497" width="27.1" style="119" customWidth="1"/>
    <col min="10498" max="10513" width="9.5" style="119" customWidth="1"/>
    <col min="10514" max="10752" width="5.7" style="119"/>
    <col min="10753" max="10753" width="27.1" style="119" customWidth="1"/>
    <col min="10754" max="10769" width="9.5" style="119" customWidth="1"/>
    <col min="10770" max="11008" width="5.7" style="119"/>
    <col min="11009" max="11009" width="27.1" style="119" customWidth="1"/>
    <col min="11010" max="11025" width="9.5" style="119" customWidth="1"/>
    <col min="11026" max="11264" width="5.7" style="119"/>
    <col min="11265" max="11265" width="27.1" style="119" customWidth="1"/>
    <col min="11266" max="11281" width="9.5" style="119" customWidth="1"/>
    <col min="11282" max="11520" width="5.7" style="119"/>
    <col min="11521" max="11521" width="27.1" style="119" customWidth="1"/>
    <col min="11522" max="11537" width="9.5" style="119" customWidth="1"/>
    <col min="11538" max="11776" width="5.7" style="119"/>
    <col min="11777" max="11777" width="27.1" style="119" customWidth="1"/>
    <col min="11778" max="11793" width="9.5" style="119" customWidth="1"/>
    <col min="11794" max="12032" width="5.7" style="119"/>
    <col min="12033" max="12033" width="27.1" style="119" customWidth="1"/>
    <col min="12034" max="12049" width="9.5" style="119" customWidth="1"/>
    <col min="12050" max="12288" width="5.7" style="119"/>
    <col min="12289" max="12289" width="27.1" style="119" customWidth="1"/>
    <col min="12290" max="12305" width="9.5" style="119" customWidth="1"/>
    <col min="12306" max="12544" width="5.7" style="119"/>
    <col min="12545" max="12545" width="27.1" style="119" customWidth="1"/>
    <col min="12546" max="12561" width="9.5" style="119" customWidth="1"/>
    <col min="12562" max="12800" width="5.7" style="119"/>
    <col min="12801" max="12801" width="27.1" style="119" customWidth="1"/>
    <col min="12802" max="12817" width="9.5" style="119" customWidth="1"/>
    <col min="12818" max="13056" width="5.7" style="119"/>
    <col min="13057" max="13057" width="27.1" style="119" customWidth="1"/>
    <col min="13058" max="13073" width="9.5" style="119" customWidth="1"/>
    <col min="13074" max="13312" width="5.7" style="119"/>
    <col min="13313" max="13313" width="27.1" style="119" customWidth="1"/>
    <col min="13314" max="13329" width="9.5" style="119" customWidth="1"/>
    <col min="13330" max="13568" width="5.7" style="119"/>
    <col min="13569" max="13569" width="27.1" style="119" customWidth="1"/>
    <col min="13570" max="13585" width="9.5" style="119" customWidth="1"/>
    <col min="13586" max="13824" width="5.7" style="119"/>
    <col min="13825" max="13825" width="27.1" style="119" customWidth="1"/>
    <col min="13826" max="13841" width="9.5" style="119" customWidth="1"/>
    <col min="13842" max="14080" width="5.7" style="119"/>
    <col min="14081" max="14081" width="27.1" style="119" customWidth="1"/>
    <col min="14082" max="14097" width="9.5" style="119" customWidth="1"/>
    <col min="14098" max="14336" width="5.7" style="119"/>
    <col min="14337" max="14337" width="27.1" style="119" customWidth="1"/>
    <col min="14338" max="14353" width="9.5" style="119" customWidth="1"/>
    <col min="14354" max="14592" width="5.7" style="119"/>
    <col min="14593" max="14593" width="27.1" style="119" customWidth="1"/>
    <col min="14594" max="14609" width="9.5" style="119" customWidth="1"/>
    <col min="14610" max="14848" width="5.7" style="119"/>
    <col min="14849" max="14849" width="27.1" style="119" customWidth="1"/>
    <col min="14850" max="14865" width="9.5" style="119" customWidth="1"/>
    <col min="14866" max="15104" width="5.7" style="119"/>
    <col min="15105" max="15105" width="27.1" style="119" customWidth="1"/>
    <col min="15106" max="15121" width="9.5" style="119" customWidth="1"/>
    <col min="15122" max="15360" width="5.7" style="119"/>
    <col min="15361" max="15361" width="27.1" style="119" customWidth="1"/>
    <col min="15362" max="15377" width="9.5" style="119" customWidth="1"/>
    <col min="15378" max="15616" width="5.7" style="119"/>
    <col min="15617" max="15617" width="27.1" style="119" customWidth="1"/>
    <col min="15618" max="15633" width="9.5" style="119" customWidth="1"/>
    <col min="15634" max="15872" width="5.7" style="119"/>
    <col min="15873" max="15873" width="27.1" style="119" customWidth="1"/>
    <col min="15874" max="15889" width="9.5" style="119" customWidth="1"/>
    <col min="15890" max="16128" width="5.7" style="119"/>
    <col min="16129" max="16129" width="27.1" style="119" customWidth="1"/>
    <col min="16130" max="16145" width="9.5" style="119" customWidth="1"/>
    <col min="16146" max="16384" width="5.7" style="119"/>
  </cols>
  <sheetData>
    <row r="1" ht="15" customHeight="1" spans="1:17">
      <c r="A1" s="120" t="s">
        <v>283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48"/>
    </row>
    <row r="2" s="137" customFormat="1" ht="26.25" customHeight="1" spans="1:17">
      <c r="A2" s="140" t="s">
        <v>284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ht="21.6" customHeight="1" spans="1:17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6" t="s">
        <v>285</v>
      </c>
      <c r="Q3" s="149"/>
    </row>
    <row r="4" s="138" customFormat="1" ht="21.9" customHeight="1" spans="1:17">
      <c r="A4" s="122" t="s">
        <v>286</v>
      </c>
      <c r="B4" s="122" t="s">
        <v>287</v>
      </c>
      <c r="C4" s="125" t="s">
        <v>288</v>
      </c>
      <c r="D4" s="125"/>
      <c r="E4" s="125"/>
      <c r="F4" s="125"/>
      <c r="G4" s="125" t="s">
        <v>289</v>
      </c>
      <c r="H4" s="125"/>
      <c r="I4" s="125"/>
      <c r="J4" s="125"/>
      <c r="K4" s="147"/>
      <c r="L4" s="147"/>
      <c r="M4" s="147"/>
      <c r="N4" s="147"/>
      <c r="O4" s="147"/>
      <c r="P4" s="147"/>
      <c r="Q4" s="147"/>
    </row>
    <row r="5" s="138" customFormat="1" ht="35.4" customHeight="1" spans="1:17">
      <c r="A5" s="122"/>
      <c r="B5" s="122"/>
      <c r="C5" s="143" t="s">
        <v>290</v>
      </c>
      <c r="D5" s="143" t="s">
        <v>291</v>
      </c>
      <c r="E5" s="143" t="s">
        <v>292</v>
      </c>
      <c r="F5" s="144" t="s">
        <v>293</v>
      </c>
      <c r="G5" s="143" t="s">
        <v>290</v>
      </c>
      <c r="H5" s="143" t="s">
        <v>294</v>
      </c>
      <c r="I5" s="143" t="s">
        <v>295</v>
      </c>
      <c r="J5" s="143" t="s">
        <v>296</v>
      </c>
      <c r="K5" s="144" t="s">
        <v>297</v>
      </c>
      <c r="L5" s="144" t="s">
        <v>298</v>
      </c>
      <c r="M5" s="144" t="s">
        <v>299</v>
      </c>
      <c r="N5" s="144" t="s">
        <v>300</v>
      </c>
      <c r="O5" s="144" t="s">
        <v>301</v>
      </c>
      <c r="P5" s="144" t="s">
        <v>302</v>
      </c>
      <c r="Q5" s="144" t="s">
        <v>303</v>
      </c>
    </row>
    <row r="6" ht="18" customHeight="1" spans="1:18">
      <c r="A6" s="131" t="s">
        <v>304</v>
      </c>
      <c r="B6" s="130">
        <v>1</v>
      </c>
      <c r="C6" s="130">
        <v>2</v>
      </c>
      <c r="D6" s="130">
        <v>3</v>
      </c>
      <c r="E6" s="130">
        <v>4</v>
      </c>
      <c r="F6" s="130">
        <v>5</v>
      </c>
      <c r="G6" s="131">
        <v>6</v>
      </c>
      <c r="H6" s="130">
        <v>7</v>
      </c>
      <c r="I6" s="131">
        <v>8</v>
      </c>
      <c r="J6" s="131">
        <v>9</v>
      </c>
      <c r="K6" s="131">
        <v>10</v>
      </c>
      <c r="L6" s="131">
        <v>11</v>
      </c>
      <c r="M6" s="131">
        <v>12</v>
      </c>
      <c r="N6" s="131">
        <v>13</v>
      </c>
      <c r="O6" s="131">
        <v>14</v>
      </c>
      <c r="P6" s="131">
        <v>15</v>
      </c>
      <c r="Q6" s="131">
        <v>16</v>
      </c>
      <c r="R6" s="134"/>
    </row>
    <row r="7" ht="27" customHeight="1" spans="1:17">
      <c r="A7" s="145" t="s">
        <v>287</v>
      </c>
      <c r="B7" s="133">
        <v>535741</v>
      </c>
      <c r="C7" s="133">
        <v>113258</v>
      </c>
      <c r="D7" s="133">
        <v>96708</v>
      </c>
      <c r="E7" s="133">
        <v>10929</v>
      </c>
      <c r="F7" s="133">
        <v>5621</v>
      </c>
      <c r="G7" s="133">
        <v>422483</v>
      </c>
      <c r="H7" s="133">
        <v>123710</v>
      </c>
      <c r="I7" s="133">
        <v>201425</v>
      </c>
      <c r="J7" s="133">
        <v>6983</v>
      </c>
      <c r="K7" s="133">
        <v>10696</v>
      </c>
      <c r="L7" s="133">
        <v>5084</v>
      </c>
      <c r="M7" s="133">
        <v>1962</v>
      </c>
      <c r="N7" s="133">
        <v>0</v>
      </c>
      <c r="O7" s="133">
        <v>5756</v>
      </c>
      <c r="P7" s="133">
        <v>19000</v>
      </c>
      <c r="Q7" s="133">
        <v>47867</v>
      </c>
    </row>
    <row r="8" ht="23.1" customHeight="1" spans="1:18">
      <c r="A8" s="145" t="s">
        <v>305</v>
      </c>
      <c r="B8" s="133">
        <v>132143</v>
      </c>
      <c r="C8" s="133">
        <v>14775.021106</v>
      </c>
      <c r="D8" s="133">
        <v>11927.069897</v>
      </c>
      <c r="E8" s="133">
        <v>2734.371209</v>
      </c>
      <c r="F8" s="133">
        <v>113.58</v>
      </c>
      <c r="G8" s="133">
        <v>117368.2058</v>
      </c>
      <c r="H8" s="133">
        <v>36524.471204</v>
      </c>
      <c r="I8" s="133">
        <v>78686.434596</v>
      </c>
      <c r="J8" s="133">
        <v>326</v>
      </c>
      <c r="K8" s="133">
        <v>0</v>
      </c>
      <c r="L8" s="133">
        <v>4</v>
      </c>
      <c r="M8" s="133">
        <v>55</v>
      </c>
      <c r="N8" s="133">
        <v>0</v>
      </c>
      <c r="O8" s="133">
        <v>142</v>
      </c>
      <c r="P8" s="133">
        <v>0</v>
      </c>
      <c r="Q8" s="133">
        <v>1630.3</v>
      </c>
      <c r="R8" s="134"/>
    </row>
    <row r="9" ht="23.1" customHeight="1" spans="1:17">
      <c r="A9" s="145" t="s">
        <v>306</v>
      </c>
      <c r="B9" s="133">
        <v>861.247113</v>
      </c>
      <c r="C9" s="133">
        <v>405.917113</v>
      </c>
      <c r="D9" s="133">
        <v>298.358857</v>
      </c>
      <c r="E9" s="133">
        <v>107.558256</v>
      </c>
      <c r="F9" s="133">
        <v>0</v>
      </c>
      <c r="G9" s="133">
        <v>455.33</v>
      </c>
      <c r="H9" s="133">
        <v>0</v>
      </c>
      <c r="I9" s="133">
        <v>221.53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233.8</v>
      </c>
    </row>
    <row r="10" ht="23.1" customHeight="1" spans="1:17">
      <c r="A10" s="145" t="s">
        <v>307</v>
      </c>
      <c r="B10" s="133">
        <v>405.917113</v>
      </c>
      <c r="C10" s="133">
        <v>405.917113</v>
      </c>
      <c r="D10" s="133">
        <v>298.358857</v>
      </c>
      <c r="E10" s="133">
        <v>107.558256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</row>
    <row r="11" ht="23.1" customHeight="1" spans="1:17">
      <c r="A11" s="145" t="s">
        <v>308</v>
      </c>
      <c r="B11" s="133">
        <v>91.53</v>
      </c>
      <c r="C11" s="133">
        <v>0</v>
      </c>
      <c r="D11" s="133">
        <v>0</v>
      </c>
      <c r="E11" s="133">
        <v>0</v>
      </c>
      <c r="F11" s="133">
        <v>0</v>
      </c>
      <c r="G11" s="133">
        <v>91.53</v>
      </c>
      <c r="H11" s="133">
        <v>0</v>
      </c>
      <c r="I11" s="133">
        <v>91.53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</row>
    <row r="12" ht="23.1" customHeight="1" spans="1:17">
      <c r="A12" s="145" t="s">
        <v>309</v>
      </c>
      <c r="B12" s="133">
        <v>80</v>
      </c>
      <c r="C12" s="133">
        <v>0</v>
      </c>
      <c r="D12" s="133">
        <v>0</v>
      </c>
      <c r="E12" s="133">
        <v>0</v>
      </c>
      <c r="F12" s="133">
        <v>0</v>
      </c>
      <c r="G12" s="133">
        <v>80</v>
      </c>
      <c r="H12" s="133">
        <v>0</v>
      </c>
      <c r="I12" s="133">
        <v>80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</row>
    <row r="13" ht="23.1" customHeight="1" spans="1:17">
      <c r="A13" s="145" t="s">
        <v>310</v>
      </c>
      <c r="B13" s="133">
        <v>283.8</v>
      </c>
      <c r="C13" s="133">
        <v>0</v>
      </c>
      <c r="D13" s="133">
        <v>0</v>
      </c>
      <c r="E13" s="133">
        <v>0</v>
      </c>
      <c r="F13" s="133">
        <v>0</v>
      </c>
      <c r="G13" s="133">
        <v>283.8</v>
      </c>
      <c r="H13" s="133">
        <v>0</v>
      </c>
      <c r="I13" s="133">
        <v>50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233.8</v>
      </c>
    </row>
    <row r="14" ht="23.1" customHeight="1" spans="1:17">
      <c r="A14" s="145" t="s">
        <v>311</v>
      </c>
      <c r="B14" s="133">
        <v>815.672877</v>
      </c>
      <c r="C14" s="133">
        <v>399.472877</v>
      </c>
      <c r="D14" s="133">
        <v>296.415309</v>
      </c>
      <c r="E14" s="133">
        <v>103.057568</v>
      </c>
      <c r="F14" s="133">
        <v>0</v>
      </c>
      <c r="G14" s="133">
        <v>416.2</v>
      </c>
      <c r="H14" s="133">
        <v>0</v>
      </c>
      <c r="I14" s="133">
        <v>416.2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</row>
    <row r="15" ht="23.1" customHeight="1" spans="1:17">
      <c r="A15" s="145" t="s">
        <v>312</v>
      </c>
      <c r="B15" s="133">
        <v>385.636877</v>
      </c>
      <c r="C15" s="133">
        <v>385.636877</v>
      </c>
      <c r="D15" s="133">
        <v>282.579309</v>
      </c>
      <c r="E15" s="133">
        <v>103.057568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0</v>
      </c>
    </row>
    <row r="16" ht="23.1" customHeight="1" spans="1:17">
      <c r="A16" s="145" t="s">
        <v>313</v>
      </c>
      <c r="B16" s="133">
        <v>166</v>
      </c>
      <c r="C16" s="133">
        <v>0</v>
      </c>
      <c r="D16" s="133">
        <v>0</v>
      </c>
      <c r="E16" s="133">
        <v>0</v>
      </c>
      <c r="F16" s="133">
        <v>0</v>
      </c>
      <c r="G16" s="133">
        <v>166</v>
      </c>
      <c r="H16" s="133">
        <v>0</v>
      </c>
      <c r="I16" s="133">
        <v>166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</row>
    <row r="17" ht="23.1" customHeight="1" spans="1:17">
      <c r="A17" s="145" t="s">
        <v>314</v>
      </c>
      <c r="B17" s="133">
        <v>75</v>
      </c>
      <c r="C17" s="133">
        <v>0</v>
      </c>
      <c r="D17" s="133">
        <v>0</v>
      </c>
      <c r="E17" s="133">
        <v>0</v>
      </c>
      <c r="F17" s="133">
        <v>0</v>
      </c>
      <c r="G17" s="133">
        <v>75</v>
      </c>
      <c r="H17" s="133">
        <v>0</v>
      </c>
      <c r="I17" s="133">
        <v>75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133">
        <v>0</v>
      </c>
    </row>
    <row r="18" ht="23.1" customHeight="1" spans="1:17">
      <c r="A18" s="145" t="s">
        <v>315</v>
      </c>
      <c r="B18" s="133">
        <v>175.2</v>
      </c>
      <c r="C18" s="133">
        <v>0</v>
      </c>
      <c r="D18" s="133">
        <v>0</v>
      </c>
      <c r="E18" s="133">
        <v>0</v>
      </c>
      <c r="F18" s="133">
        <v>0</v>
      </c>
      <c r="G18" s="133">
        <v>175.2</v>
      </c>
      <c r="H18" s="133">
        <v>0</v>
      </c>
      <c r="I18" s="133">
        <v>175.2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</row>
    <row r="19" ht="23.1" customHeight="1" spans="1:17">
      <c r="A19" s="145" t="s">
        <v>316</v>
      </c>
      <c r="B19" s="133">
        <v>13.836</v>
      </c>
      <c r="C19" s="133">
        <v>13.836</v>
      </c>
      <c r="D19" s="133">
        <v>13.836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</row>
    <row r="20" ht="23.1" customHeight="1" spans="1:17">
      <c r="A20" s="145" t="s">
        <v>317</v>
      </c>
      <c r="B20" s="133">
        <v>98916.044631</v>
      </c>
      <c r="C20" s="133">
        <v>5446.904631</v>
      </c>
      <c r="D20" s="133">
        <v>4431.584793</v>
      </c>
      <c r="E20" s="133">
        <v>928.259838</v>
      </c>
      <c r="F20" s="133">
        <v>87.06</v>
      </c>
      <c r="G20" s="133">
        <v>93469.14</v>
      </c>
      <c r="H20" s="133">
        <v>35041.82</v>
      </c>
      <c r="I20" s="133">
        <v>57989.82</v>
      </c>
      <c r="J20" s="133">
        <v>27</v>
      </c>
      <c r="K20" s="133">
        <v>0</v>
      </c>
      <c r="L20" s="133">
        <v>0</v>
      </c>
      <c r="M20" s="133">
        <v>55</v>
      </c>
      <c r="N20" s="133">
        <v>0</v>
      </c>
      <c r="O20" s="133">
        <v>0</v>
      </c>
      <c r="P20" s="133">
        <v>0</v>
      </c>
      <c r="Q20" s="133">
        <v>355.5</v>
      </c>
    </row>
    <row r="21" ht="23.1" customHeight="1" spans="1:17">
      <c r="A21" s="145" t="s">
        <v>318</v>
      </c>
      <c r="B21" s="133">
        <v>3942.141764</v>
      </c>
      <c r="C21" s="133">
        <v>3942.141764</v>
      </c>
      <c r="D21" s="133">
        <v>3214.415482</v>
      </c>
      <c r="E21" s="133">
        <v>671.146282</v>
      </c>
      <c r="F21" s="133">
        <v>56.58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</row>
    <row r="22" ht="23.1" customHeight="1" spans="1:17">
      <c r="A22" s="145" t="s">
        <v>319</v>
      </c>
      <c r="B22" s="133">
        <v>20487.81</v>
      </c>
      <c r="C22" s="133">
        <v>0</v>
      </c>
      <c r="D22" s="133">
        <v>0</v>
      </c>
      <c r="E22" s="133">
        <v>0</v>
      </c>
      <c r="F22" s="133">
        <v>0</v>
      </c>
      <c r="G22" s="133">
        <v>20487.81</v>
      </c>
      <c r="H22" s="133">
        <v>177.38</v>
      </c>
      <c r="I22" s="133">
        <v>20310.43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</row>
    <row r="23" ht="23.1" customHeight="1" spans="1:17">
      <c r="A23" s="145" t="s">
        <v>320</v>
      </c>
      <c r="B23" s="133">
        <v>1765.508502</v>
      </c>
      <c r="C23" s="133">
        <v>324.508502</v>
      </c>
      <c r="D23" s="133">
        <v>140.532502</v>
      </c>
      <c r="E23" s="133">
        <v>183.976</v>
      </c>
      <c r="F23" s="133">
        <v>0</v>
      </c>
      <c r="G23" s="133">
        <v>1441</v>
      </c>
      <c r="H23" s="133">
        <v>0</v>
      </c>
      <c r="I23" s="133">
        <v>1384</v>
      </c>
      <c r="J23" s="133">
        <v>27</v>
      </c>
      <c r="K23" s="133">
        <v>0</v>
      </c>
      <c r="L23" s="133">
        <v>0</v>
      </c>
      <c r="M23" s="133">
        <v>30</v>
      </c>
      <c r="N23" s="133">
        <v>0</v>
      </c>
      <c r="O23" s="133">
        <v>0</v>
      </c>
      <c r="P23" s="133">
        <v>0</v>
      </c>
      <c r="Q23" s="133">
        <v>0</v>
      </c>
    </row>
    <row r="24" ht="23.1" customHeight="1" spans="1:17">
      <c r="A24" s="145" t="s">
        <v>321</v>
      </c>
      <c r="B24" s="133">
        <v>250</v>
      </c>
      <c r="C24" s="133">
        <v>0</v>
      </c>
      <c r="D24" s="133">
        <v>0</v>
      </c>
      <c r="E24" s="133">
        <v>0</v>
      </c>
      <c r="F24" s="133">
        <v>0</v>
      </c>
      <c r="G24" s="133">
        <v>250</v>
      </c>
      <c r="H24" s="133">
        <v>0</v>
      </c>
      <c r="I24" s="133">
        <v>250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</row>
    <row r="25" ht="23.1" customHeight="1" spans="1:17">
      <c r="A25" s="145" t="s">
        <v>322</v>
      </c>
      <c r="B25" s="133">
        <v>1265.580778</v>
      </c>
      <c r="C25" s="133">
        <v>222.250778</v>
      </c>
      <c r="D25" s="133">
        <v>172.409722</v>
      </c>
      <c r="E25" s="133">
        <v>49.841056</v>
      </c>
      <c r="F25" s="133">
        <v>0</v>
      </c>
      <c r="G25" s="133">
        <v>1043.33</v>
      </c>
      <c r="H25" s="133">
        <v>206.44</v>
      </c>
      <c r="I25" s="133">
        <v>836.89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</row>
    <row r="26" ht="23.1" customHeight="1" spans="1:17">
      <c r="A26" s="145" t="s">
        <v>323</v>
      </c>
      <c r="B26" s="133">
        <v>958.003587</v>
      </c>
      <c r="C26" s="133">
        <v>958.003587</v>
      </c>
      <c r="D26" s="133">
        <v>904.227087</v>
      </c>
      <c r="E26" s="133">
        <v>23.2965</v>
      </c>
      <c r="F26" s="133">
        <v>30.48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</row>
    <row r="27" ht="23.1" customHeight="1" spans="1:17">
      <c r="A27" s="145" t="s">
        <v>324</v>
      </c>
      <c r="B27" s="133">
        <v>70247</v>
      </c>
      <c r="C27" s="133">
        <v>0</v>
      </c>
      <c r="D27" s="133">
        <v>0</v>
      </c>
      <c r="E27" s="133">
        <v>0</v>
      </c>
      <c r="F27" s="133">
        <v>0</v>
      </c>
      <c r="G27" s="133">
        <v>70247</v>
      </c>
      <c r="H27" s="133">
        <v>34658</v>
      </c>
      <c r="I27" s="133">
        <v>35208.5</v>
      </c>
      <c r="J27" s="133">
        <v>0</v>
      </c>
      <c r="K27" s="133">
        <v>0</v>
      </c>
      <c r="L27" s="133">
        <v>0</v>
      </c>
      <c r="M27" s="133">
        <v>25</v>
      </c>
      <c r="N27" s="133">
        <v>0</v>
      </c>
      <c r="O27" s="133">
        <v>0</v>
      </c>
      <c r="P27" s="133">
        <v>0</v>
      </c>
      <c r="Q27" s="133">
        <v>355.5</v>
      </c>
    </row>
    <row r="28" ht="23.1" customHeight="1" spans="1:17">
      <c r="A28" s="145" t="s">
        <v>325</v>
      </c>
      <c r="B28" s="133">
        <v>1622.508728</v>
      </c>
      <c r="C28" s="133">
        <v>327.708728</v>
      </c>
      <c r="D28" s="133">
        <v>265.255008</v>
      </c>
      <c r="E28" s="133">
        <v>56.81372</v>
      </c>
      <c r="F28" s="133">
        <v>5.64</v>
      </c>
      <c r="G28" s="133">
        <v>1294.8</v>
      </c>
      <c r="H28" s="133">
        <v>185</v>
      </c>
      <c r="I28" s="133">
        <v>55.8</v>
      </c>
      <c r="J28" s="133">
        <v>13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1041</v>
      </c>
    </row>
    <row r="29" ht="23.1" customHeight="1" spans="1:17">
      <c r="A29" s="145" t="s">
        <v>326</v>
      </c>
      <c r="B29" s="133">
        <v>276.251528</v>
      </c>
      <c r="C29" s="133">
        <v>276.251528</v>
      </c>
      <c r="D29" s="133">
        <v>219.437808</v>
      </c>
      <c r="E29" s="133">
        <v>56.81372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</row>
    <row r="30" ht="23.1" customHeight="1" spans="1:17">
      <c r="A30" s="145" t="s">
        <v>327</v>
      </c>
      <c r="B30" s="133">
        <v>589.8</v>
      </c>
      <c r="C30" s="133">
        <v>0</v>
      </c>
      <c r="D30" s="133">
        <v>0</v>
      </c>
      <c r="E30" s="133">
        <v>0</v>
      </c>
      <c r="F30" s="133">
        <v>0</v>
      </c>
      <c r="G30" s="133">
        <v>589.8</v>
      </c>
      <c r="H30" s="133">
        <v>20</v>
      </c>
      <c r="I30" s="133">
        <v>28.8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541</v>
      </c>
    </row>
    <row r="31" ht="23.1" customHeight="1" spans="1:17">
      <c r="A31" s="145" t="s">
        <v>328</v>
      </c>
      <c r="B31" s="133">
        <v>500</v>
      </c>
      <c r="C31" s="133">
        <v>0</v>
      </c>
      <c r="D31" s="133">
        <v>0</v>
      </c>
      <c r="E31" s="133">
        <v>0</v>
      </c>
      <c r="F31" s="133">
        <v>0</v>
      </c>
      <c r="G31" s="133">
        <v>500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500</v>
      </c>
    </row>
    <row r="32" ht="23.1" customHeight="1" spans="1:17">
      <c r="A32" s="145" t="s">
        <v>329</v>
      </c>
      <c r="B32" s="133">
        <v>50</v>
      </c>
      <c r="C32" s="133">
        <v>0</v>
      </c>
      <c r="D32" s="133">
        <v>0</v>
      </c>
      <c r="E32" s="133">
        <v>0</v>
      </c>
      <c r="F32" s="133">
        <v>0</v>
      </c>
      <c r="G32" s="133">
        <v>50</v>
      </c>
      <c r="H32" s="133">
        <v>10</v>
      </c>
      <c r="I32" s="133">
        <v>27</v>
      </c>
      <c r="J32" s="133">
        <v>13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  <c r="P32" s="133">
        <v>0</v>
      </c>
      <c r="Q32" s="133">
        <v>0</v>
      </c>
    </row>
    <row r="33" ht="23.1" customHeight="1" spans="1:17">
      <c r="A33" s="145" t="s">
        <v>330</v>
      </c>
      <c r="B33" s="133">
        <v>155</v>
      </c>
      <c r="C33" s="133">
        <v>0</v>
      </c>
      <c r="D33" s="133">
        <v>0</v>
      </c>
      <c r="E33" s="133">
        <v>0</v>
      </c>
      <c r="F33" s="133">
        <v>0</v>
      </c>
      <c r="G33" s="133">
        <v>155</v>
      </c>
      <c r="H33" s="133">
        <v>155</v>
      </c>
      <c r="I33" s="133">
        <v>0</v>
      </c>
      <c r="J33" s="133">
        <v>0</v>
      </c>
      <c r="K33" s="133">
        <v>0</v>
      </c>
      <c r="L33" s="133">
        <v>0</v>
      </c>
      <c r="M33" s="133">
        <v>0</v>
      </c>
      <c r="N33" s="133">
        <v>0</v>
      </c>
      <c r="O33" s="133">
        <v>0</v>
      </c>
      <c r="P33" s="133">
        <v>0</v>
      </c>
      <c r="Q33" s="133">
        <v>0</v>
      </c>
    </row>
    <row r="34" ht="23.1" customHeight="1" spans="1:17">
      <c r="A34" s="145" t="s">
        <v>331</v>
      </c>
      <c r="B34" s="133">
        <v>51.4572</v>
      </c>
      <c r="C34" s="133">
        <v>51.4572</v>
      </c>
      <c r="D34" s="133">
        <v>45.8172</v>
      </c>
      <c r="E34" s="133">
        <v>0</v>
      </c>
      <c r="F34" s="133">
        <v>5.64</v>
      </c>
      <c r="G34" s="133">
        <v>0</v>
      </c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3">
        <v>0</v>
      </c>
      <c r="N34" s="133">
        <v>0</v>
      </c>
      <c r="O34" s="133">
        <v>0</v>
      </c>
      <c r="P34" s="133">
        <v>0</v>
      </c>
      <c r="Q34" s="133">
        <v>0</v>
      </c>
    </row>
    <row r="35" ht="23.1" customHeight="1" spans="1:17">
      <c r="A35" s="145" t="s">
        <v>332</v>
      </c>
      <c r="B35" s="133">
        <v>1065.455996</v>
      </c>
      <c r="C35" s="133">
        <v>141.515996</v>
      </c>
      <c r="D35" s="133">
        <v>115.307364</v>
      </c>
      <c r="E35" s="133">
        <v>26.208632</v>
      </c>
      <c r="F35" s="133">
        <v>0</v>
      </c>
      <c r="G35" s="133">
        <v>923.94</v>
      </c>
      <c r="H35" s="133">
        <v>0</v>
      </c>
      <c r="I35" s="133">
        <v>907.94</v>
      </c>
      <c r="J35" s="133">
        <v>16</v>
      </c>
      <c r="K35" s="133">
        <v>0</v>
      </c>
      <c r="L35" s="133">
        <v>0</v>
      </c>
      <c r="M35" s="133">
        <v>0</v>
      </c>
      <c r="N35" s="133">
        <v>0</v>
      </c>
      <c r="O35" s="133">
        <v>0</v>
      </c>
      <c r="P35" s="133">
        <v>0</v>
      </c>
      <c r="Q35" s="133">
        <v>0</v>
      </c>
    </row>
    <row r="36" ht="23.1" customHeight="1" spans="1:17">
      <c r="A36" s="145" t="s">
        <v>333</v>
      </c>
      <c r="B36" s="133">
        <v>126.736796</v>
      </c>
      <c r="C36" s="133">
        <v>126.736796</v>
      </c>
      <c r="D36" s="133">
        <v>100.528164</v>
      </c>
      <c r="E36" s="133">
        <v>26.208632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v>0</v>
      </c>
    </row>
    <row r="37" ht="23.1" customHeight="1" spans="1:17">
      <c r="A37" s="145" t="s">
        <v>334</v>
      </c>
      <c r="B37" s="133">
        <v>210.13</v>
      </c>
      <c r="C37" s="133">
        <v>0</v>
      </c>
      <c r="D37" s="133">
        <v>0</v>
      </c>
      <c r="E37" s="133">
        <v>0</v>
      </c>
      <c r="F37" s="133">
        <v>0</v>
      </c>
      <c r="G37" s="133">
        <v>210.13</v>
      </c>
      <c r="H37" s="133">
        <v>0</v>
      </c>
      <c r="I37" s="133">
        <v>194.13</v>
      </c>
      <c r="J37" s="133">
        <v>16</v>
      </c>
      <c r="K37" s="133">
        <v>0</v>
      </c>
      <c r="L37" s="133">
        <v>0</v>
      </c>
      <c r="M37" s="133">
        <v>0</v>
      </c>
      <c r="N37" s="133">
        <v>0</v>
      </c>
      <c r="O37" s="133">
        <v>0</v>
      </c>
      <c r="P37" s="133">
        <v>0</v>
      </c>
      <c r="Q37" s="133">
        <v>0</v>
      </c>
    </row>
    <row r="38" ht="23.1" customHeight="1" spans="1:17">
      <c r="A38" s="145" t="s">
        <v>335</v>
      </c>
      <c r="B38" s="133">
        <v>273.36</v>
      </c>
      <c r="C38" s="133">
        <v>0</v>
      </c>
      <c r="D38" s="133">
        <v>0</v>
      </c>
      <c r="E38" s="133">
        <v>0</v>
      </c>
      <c r="F38" s="133">
        <v>0</v>
      </c>
      <c r="G38" s="133">
        <v>273.36</v>
      </c>
      <c r="H38" s="133">
        <v>0</v>
      </c>
      <c r="I38" s="133">
        <v>273.36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</row>
    <row r="39" ht="23.1" customHeight="1" spans="1:17">
      <c r="A39" s="145" t="s">
        <v>336</v>
      </c>
      <c r="B39" s="133">
        <v>15</v>
      </c>
      <c r="C39" s="133">
        <v>0</v>
      </c>
      <c r="D39" s="133">
        <v>0</v>
      </c>
      <c r="E39" s="133">
        <v>0</v>
      </c>
      <c r="F39" s="133">
        <v>0</v>
      </c>
      <c r="G39" s="133">
        <v>15</v>
      </c>
      <c r="H39" s="133">
        <v>0</v>
      </c>
      <c r="I39" s="133">
        <v>15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33">
        <v>0</v>
      </c>
      <c r="P39" s="133">
        <v>0</v>
      </c>
      <c r="Q39" s="133">
        <v>0</v>
      </c>
    </row>
    <row r="40" ht="23.1" customHeight="1" spans="1:17">
      <c r="A40" s="145" t="s">
        <v>337</v>
      </c>
      <c r="B40" s="133">
        <v>425.45</v>
      </c>
      <c r="C40" s="133">
        <v>0</v>
      </c>
      <c r="D40" s="133">
        <v>0</v>
      </c>
      <c r="E40" s="133">
        <v>0</v>
      </c>
      <c r="F40" s="133">
        <v>0</v>
      </c>
      <c r="G40" s="133">
        <v>425.45</v>
      </c>
      <c r="H40" s="133">
        <v>0</v>
      </c>
      <c r="I40" s="133">
        <v>425.45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33">
        <v>0</v>
      </c>
      <c r="P40" s="133">
        <v>0</v>
      </c>
      <c r="Q40" s="133">
        <v>0</v>
      </c>
    </row>
    <row r="41" ht="23.1" customHeight="1" spans="1:17">
      <c r="A41" s="145" t="s">
        <v>338</v>
      </c>
      <c r="B41" s="133">
        <v>14.7792</v>
      </c>
      <c r="C41" s="133">
        <v>14.7792</v>
      </c>
      <c r="D41" s="133">
        <v>14.7792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>
        <v>0</v>
      </c>
      <c r="Q41" s="133">
        <v>0</v>
      </c>
    </row>
    <row r="42" ht="23.1" customHeight="1" spans="1:17">
      <c r="A42" s="145" t="s">
        <v>339</v>
      </c>
      <c r="B42" s="133">
        <v>4151.269058</v>
      </c>
      <c r="C42" s="133">
        <v>2340.313258</v>
      </c>
      <c r="D42" s="133">
        <v>1961.992746</v>
      </c>
      <c r="E42" s="133">
        <v>368.840512</v>
      </c>
      <c r="F42" s="133">
        <v>9.48</v>
      </c>
      <c r="G42" s="133">
        <v>1810.9558</v>
      </c>
      <c r="H42" s="133">
        <v>0</v>
      </c>
      <c r="I42" s="133">
        <v>1600.9558</v>
      </c>
      <c r="J42" s="133">
        <v>210</v>
      </c>
      <c r="K42" s="133">
        <v>0</v>
      </c>
      <c r="L42" s="133">
        <v>0</v>
      </c>
      <c r="M42" s="133">
        <v>0</v>
      </c>
      <c r="N42" s="133">
        <v>0</v>
      </c>
      <c r="O42" s="133">
        <v>0</v>
      </c>
      <c r="P42" s="133">
        <v>0</v>
      </c>
      <c r="Q42" s="133">
        <v>0</v>
      </c>
    </row>
    <row r="43" ht="23.1" customHeight="1" spans="1:17">
      <c r="A43" s="145" t="s">
        <v>340</v>
      </c>
      <c r="B43" s="133">
        <v>794.820334</v>
      </c>
      <c r="C43" s="133">
        <v>794.820334</v>
      </c>
      <c r="D43" s="133">
        <v>640.09307</v>
      </c>
      <c r="E43" s="133">
        <v>154.727264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133">
        <v>0</v>
      </c>
    </row>
    <row r="44" ht="23.1" customHeight="1" spans="1:17">
      <c r="A44" s="145" t="s">
        <v>341</v>
      </c>
      <c r="B44" s="133">
        <v>1042</v>
      </c>
      <c r="C44" s="133">
        <v>0</v>
      </c>
      <c r="D44" s="133">
        <v>0</v>
      </c>
      <c r="E44" s="133">
        <v>0</v>
      </c>
      <c r="F44" s="133">
        <v>0</v>
      </c>
      <c r="G44" s="133">
        <v>1042</v>
      </c>
      <c r="H44" s="133">
        <v>0</v>
      </c>
      <c r="I44" s="133">
        <v>1042</v>
      </c>
      <c r="J44" s="133">
        <v>0</v>
      </c>
      <c r="K44" s="133">
        <v>0</v>
      </c>
      <c r="L44" s="133">
        <v>0</v>
      </c>
      <c r="M44" s="133">
        <v>0</v>
      </c>
      <c r="N44" s="133">
        <v>0</v>
      </c>
      <c r="O44" s="133">
        <v>0</v>
      </c>
      <c r="P44" s="133">
        <v>0</v>
      </c>
      <c r="Q44" s="133">
        <v>0</v>
      </c>
    </row>
    <row r="45" ht="23.1" customHeight="1" spans="1:17">
      <c r="A45" s="145" t="s">
        <v>342</v>
      </c>
      <c r="B45" s="133">
        <v>280</v>
      </c>
      <c r="C45" s="133">
        <v>0</v>
      </c>
      <c r="D45" s="133">
        <v>0</v>
      </c>
      <c r="E45" s="133">
        <v>0</v>
      </c>
      <c r="F45" s="133">
        <v>0</v>
      </c>
      <c r="G45" s="133">
        <v>280</v>
      </c>
      <c r="H45" s="133">
        <v>0</v>
      </c>
      <c r="I45" s="133">
        <v>280</v>
      </c>
      <c r="J45" s="133">
        <v>0</v>
      </c>
      <c r="K45" s="133">
        <v>0</v>
      </c>
      <c r="L45" s="133">
        <v>0</v>
      </c>
      <c r="M45" s="133">
        <v>0</v>
      </c>
      <c r="N45" s="133">
        <v>0</v>
      </c>
      <c r="O45" s="133">
        <v>0</v>
      </c>
      <c r="P45" s="133">
        <v>0</v>
      </c>
      <c r="Q45" s="133">
        <v>0</v>
      </c>
    </row>
    <row r="46" ht="23.1" customHeight="1" spans="1:17">
      <c r="A46" s="145" t="s">
        <v>343</v>
      </c>
      <c r="B46" s="133">
        <v>1545.492924</v>
      </c>
      <c r="C46" s="133">
        <v>1545.492924</v>
      </c>
      <c r="D46" s="133">
        <v>1321.899676</v>
      </c>
      <c r="E46" s="133">
        <v>214.113248</v>
      </c>
      <c r="F46" s="133">
        <v>9.48</v>
      </c>
      <c r="G46" s="133">
        <v>0</v>
      </c>
      <c r="H46" s="133">
        <v>0</v>
      </c>
      <c r="I46" s="133">
        <v>0</v>
      </c>
      <c r="J46" s="133">
        <v>0</v>
      </c>
      <c r="K46" s="133">
        <v>0</v>
      </c>
      <c r="L46" s="133">
        <v>0</v>
      </c>
      <c r="M46" s="133">
        <v>0</v>
      </c>
      <c r="N46" s="133">
        <v>0</v>
      </c>
      <c r="O46" s="133">
        <v>0</v>
      </c>
      <c r="P46" s="133">
        <v>0</v>
      </c>
      <c r="Q46" s="133">
        <v>0</v>
      </c>
    </row>
    <row r="47" ht="23.1" customHeight="1" spans="1:17">
      <c r="A47" s="145" t="s">
        <v>344</v>
      </c>
      <c r="B47" s="133">
        <v>488.9558</v>
      </c>
      <c r="C47" s="133">
        <v>0</v>
      </c>
      <c r="D47" s="133">
        <v>0</v>
      </c>
      <c r="E47" s="133">
        <v>0</v>
      </c>
      <c r="F47" s="133">
        <v>0</v>
      </c>
      <c r="G47" s="133">
        <v>488.9558</v>
      </c>
      <c r="H47" s="133">
        <v>0</v>
      </c>
      <c r="I47" s="133">
        <v>278.9558</v>
      </c>
      <c r="J47" s="133">
        <v>210</v>
      </c>
      <c r="K47" s="133">
        <v>0</v>
      </c>
      <c r="L47" s="133">
        <v>0</v>
      </c>
      <c r="M47" s="133">
        <v>0</v>
      </c>
      <c r="N47" s="133">
        <v>0</v>
      </c>
      <c r="O47" s="133">
        <v>0</v>
      </c>
      <c r="P47" s="133">
        <v>0</v>
      </c>
      <c r="Q47" s="133">
        <v>0</v>
      </c>
    </row>
    <row r="48" ht="23.1" customHeight="1" spans="1:17">
      <c r="A48" s="145" t="s">
        <v>345</v>
      </c>
      <c r="B48" s="133">
        <v>974</v>
      </c>
      <c r="C48" s="133">
        <v>0</v>
      </c>
      <c r="D48" s="133">
        <v>0</v>
      </c>
      <c r="E48" s="133">
        <v>0</v>
      </c>
      <c r="F48" s="133">
        <v>0</v>
      </c>
      <c r="G48" s="133">
        <v>974</v>
      </c>
      <c r="H48" s="133">
        <v>0</v>
      </c>
      <c r="I48" s="133">
        <v>974</v>
      </c>
      <c r="J48" s="133">
        <v>0</v>
      </c>
      <c r="K48" s="133">
        <v>0</v>
      </c>
      <c r="L48" s="133">
        <v>0</v>
      </c>
      <c r="M48" s="133">
        <v>0</v>
      </c>
      <c r="N48" s="133">
        <v>0</v>
      </c>
      <c r="O48" s="133">
        <v>0</v>
      </c>
      <c r="P48" s="133">
        <v>0</v>
      </c>
      <c r="Q48" s="133">
        <v>0</v>
      </c>
    </row>
    <row r="49" ht="23.1" customHeight="1" spans="1:17">
      <c r="A49" s="145" t="s">
        <v>346</v>
      </c>
      <c r="B49" s="133">
        <v>74</v>
      </c>
      <c r="C49" s="133">
        <v>0</v>
      </c>
      <c r="D49" s="133">
        <v>0</v>
      </c>
      <c r="E49" s="133">
        <v>0</v>
      </c>
      <c r="F49" s="133">
        <v>0</v>
      </c>
      <c r="G49" s="133">
        <v>74</v>
      </c>
      <c r="H49" s="133">
        <v>0</v>
      </c>
      <c r="I49" s="133">
        <v>74</v>
      </c>
      <c r="J49" s="133">
        <v>0</v>
      </c>
      <c r="K49" s="133">
        <v>0</v>
      </c>
      <c r="L49" s="133">
        <v>0</v>
      </c>
      <c r="M49" s="133">
        <v>0</v>
      </c>
      <c r="N49" s="133">
        <v>0</v>
      </c>
      <c r="O49" s="133">
        <v>0</v>
      </c>
      <c r="P49" s="133">
        <v>0</v>
      </c>
      <c r="Q49" s="133">
        <v>0</v>
      </c>
    </row>
    <row r="50" ht="23.1" customHeight="1" spans="1:17">
      <c r="A50" s="145" t="s">
        <v>347</v>
      </c>
      <c r="B50" s="133">
        <v>900</v>
      </c>
      <c r="C50" s="133">
        <v>0</v>
      </c>
      <c r="D50" s="133">
        <v>0</v>
      </c>
      <c r="E50" s="133">
        <v>0</v>
      </c>
      <c r="F50" s="133">
        <v>0</v>
      </c>
      <c r="G50" s="133">
        <v>900</v>
      </c>
      <c r="H50" s="133">
        <v>0</v>
      </c>
      <c r="I50" s="133">
        <v>900</v>
      </c>
      <c r="J50" s="133">
        <v>0</v>
      </c>
      <c r="K50" s="133">
        <v>0</v>
      </c>
      <c r="L50" s="133">
        <v>0</v>
      </c>
      <c r="M50" s="133">
        <v>0</v>
      </c>
      <c r="N50" s="133">
        <v>0</v>
      </c>
      <c r="O50" s="133">
        <v>0</v>
      </c>
      <c r="P50" s="133">
        <v>0</v>
      </c>
      <c r="Q50" s="133">
        <v>0</v>
      </c>
    </row>
    <row r="51" ht="23.1" customHeight="1" spans="1:17">
      <c r="A51" s="145" t="s">
        <v>348</v>
      </c>
      <c r="B51" s="133">
        <v>1851.691672</v>
      </c>
      <c r="C51" s="133">
        <v>221.691672</v>
      </c>
      <c r="D51" s="133">
        <v>183.672264</v>
      </c>
      <c r="E51" s="133">
        <v>38.019408</v>
      </c>
      <c r="F51" s="133">
        <v>0</v>
      </c>
      <c r="G51" s="133">
        <v>1630</v>
      </c>
      <c r="H51" s="133">
        <v>0</v>
      </c>
      <c r="I51" s="133">
        <v>1630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</row>
    <row r="52" ht="23.1" customHeight="1" spans="1:17">
      <c r="A52" s="145" t="s">
        <v>349</v>
      </c>
      <c r="B52" s="133">
        <v>183.115272</v>
      </c>
      <c r="C52" s="133">
        <v>183.115272</v>
      </c>
      <c r="D52" s="133">
        <v>145.095864</v>
      </c>
      <c r="E52" s="133">
        <v>38.019408</v>
      </c>
      <c r="F52" s="133">
        <v>0</v>
      </c>
      <c r="G52" s="133">
        <v>0</v>
      </c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3">
        <v>0</v>
      </c>
      <c r="N52" s="133">
        <v>0</v>
      </c>
      <c r="O52" s="133">
        <v>0</v>
      </c>
      <c r="P52" s="133">
        <v>0</v>
      </c>
      <c r="Q52" s="133">
        <v>0</v>
      </c>
    </row>
    <row r="53" ht="23.1" customHeight="1" spans="1:17">
      <c r="A53" s="145" t="s">
        <v>350</v>
      </c>
      <c r="B53" s="133">
        <v>500</v>
      </c>
      <c r="C53" s="133">
        <v>0</v>
      </c>
      <c r="D53" s="133">
        <v>0</v>
      </c>
      <c r="E53" s="133">
        <v>0</v>
      </c>
      <c r="F53" s="133">
        <v>0</v>
      </c>
      <c r="G53" s="133">
        <v>500</v>
      </c>
      <c r="H53" s="133">
        <v>0</v>
      </c>
      <c r="I53" s="133">
        <v>500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33">
        <v>0</v>
      </c>
      <c r="P53" s="133">
        <v>0</v>
      </c>
      <c r="Q53" s="133">
        <v>0</v>
      </c>
    </row>
    <row r="54" ht="23.1" customHeight="1" spans="1:17">
      <c r="A54" s="145" t="s">
        <v>351</v>
      </c>
      <c r="B54" s="133">
        <v>250</v>
      </c>
      <c r="C54" s="133">
        <v>0</v>
      </c>
      <c r="D54" s="133">
        <v>0</v>
      </c>
      <c r="E54" s="133">
        <v>0</v>
      </c>
      <c r="F54" s="133">
        <v>0</v>
      </c>
      <c r="G54" s="133">
        <v>250</v>
      </c>
      <c r="H54" s="133">
        <v>0</v>
      </c>
      <c r="I54" s="133">
        <v>250</v>
      </c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</row>
    <row r="55" ht="23.1" customHeight="1" spans="1:17">
      <c r="A55" s="145" t="s">
        <v>352</v>
      </c>
      <c r="B55" s="133">
        <v>80</v>
      </c>
      <c r="C55" s="133">
        <v>0</v>
      </c>
      <c r="D55" s="133">
        <v>0</v>
      </c>
      <c r="E55" s="133">
        <v>0</v>
      </c>
      <c r="F55" s="133">
        <v>0</v>
      </c>
      <c r="G55" s="133">
        <v>80</v>
      </c>
      <c r="H55" s="133">
        <v>0</v>
      </c>
      <c r="I55" s="133">
        <v>80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33">
        <v>0</v>
      </c>
      <c r="P55" s="133">
        <v>0</v>
      </c>
      <c r="Q55" s="133">
        <v>0</v>
      </c>
    </row>
    <row r="56" ht="23.1" customHeight="1" spans="1:17">
      <c r="A56" s="145" t="s">
        <v>353</v>
      </c>
      <c r="B56" s="133">
        <v>38.5764</v>
      </c>
      <c r="C56" s="133">
        <v>38.5764</v>
      </c>
      <c r="D56" s="133">
        <v>38.5764</v>
      </c>
      <c r="E56" s="133">
        <v>0</v>
      </c>
      <c r="F56" s="133">
        <v>0</v>
      </c>
      <c r="G56" s="133">
        <v>0</v>
      </c>
      <c r="H56" s="133">
        <v>0</v>
      </c>
      <c r="I56" s="133">
        <v>0</v>
      </c>
      <c r="J56" s="133">
        <v>0</v>
      </c>
      <c r="K56" s="133">
        <v>0</v>
      </c>
      <c r="L56" s="133">
        <v>0</v>
      </c>
      <c r="M56" s="133">
        <v>0</v>
      </c>
      <c r="N56" s="133">
        <v>0</v>
      </c>
      <c r="O56" s="133">
        <v>0</v>
      </c>
      <c r="P56" s="133">
        <v>0</v>
      </c>
      <c r="Q56" s="133">
        <v>0</v>
      </c>
    </row>
    <row r="57" ht="23.1" customHeight="1" spans="1:17">
      <c r="A57" s="145" t="s">
        <v>354</v>
      </c>
      <c r="B57" s="133">
        <v>800</v>
      </c>
      <c r="C57" s="133">
        <v>0</v>
      </c>
      <c r="D57" s="133">
        <v>0</v>
      </c>
      <c r="E57" s="133">
        <v>0</v>
      </c>
      <c r="F57" s="133">
        <v>0</v>
      </c>
      <c r="G57" s="133">
        <v>800</v>
      </c>
      <c r="H57" s="133">
        <v>0</v>
      </c>
      <c r="I57" s="133">
        <v>800</v>
      </c>
      <c r="J57" s="133">
        <v>0</v>
      </c>
      <c r="K57" s="133">
        <v>0</v>
      </c>
      <c r="L57" s="133">
        <v>0</v>
      </c>
      <c r="M57" s="133">
        <v>0</v>
      </c>
      <c r="N57" s="133">
        <v>0</v>
      </c>
      <c r="O57" s="133">
        <v>0</v>
      </c>
      <c r="P57" s="133">
        <v>0</v>
      </c>
      <c r="Q57" s="133">
        <v>0</v>
      </c>
    </row>
    <row r="58" ht="23.1" customHeight="1" spans="1:17">
      <c r="A58" s="145" t="s">
        <v>355</v>
      </c>
      <c r="B58" s="133">
        <v>630.146297</v>
      </c>
      <c r="C58" s="133">
        <v>430.146297</v>
      </c>
      <c r="D58" s="133">
        <v>387.001771</v>
      </c>
      <c r="E58" s="133">
        <v>43.144526</v>
      </c>
      <c r="F58" s="133">
        <v>0</v>
      </c>
      <c r="G58" s="133">
        <v>200</v>
      </c>
      <c r="H58" s="133">
        <v>0</v>
      </c>
      <c r="I58" s="133">
        <v>200</v>
      </c>
      <c r="J58" s="133">
        <v>0</v>
      </c>
      <c r="K58" s="133">
        <v>0</v>
      </c>
      <c r="L58" s="133">
        <v>0</v>
      </c>
      <c r="M58" s="133">
        <v>0</v>
      </c>
      <c r="N58" s="133">
        <v>0</v>
      </c>
      <c r="O58" s="133">
        <v>0</v>
      </c>
      <c r="P58" s="133">
        <v>0</v>
      </c>
      <c r="Q58" s="133">
        <v>0</v>
      </c>
    </row>
    <row r="59" ht="23.1" customHeight="1" spans="1:17">
      <c r="A59" s="145" t="s">
        <v>356</v>
      </c>
      <c r="B59" s="133">
        <v>200</v>
      </c>
      <c r="C59" s="133">
        <v>0</v>
      </c>
      <c r="D59" s="133">
        <v>0</v>
      </c>
      <c r="E59" s="133">
        <v>0</v>
      </c>
      <c r="F59" s="133">
        <v>0</v>
      </c>
      <c r="G59" s="133">
        <v>200</v>
      </c>
      <c r="H59" s="133">
        <v>0</v>
      </c>
      <c r="I59" s="133">
        <v>200</v>
      </c>
      <c r="J59" s="133">
        <v>0</v>
      </c>
      <c r="K59" s="133">
        <v>0</v>
      </c>
      <c r="L59" s="133">
        <v>0</v>
      </c>
      <c r="M59" s="133">
        <v>0</v>
      </c>
      <c r="N59" s="133">
        <v>0</v>
      </c>
      <c r="O59" s="133">
        <v>0</v>
      </c>
      <c r="P59" s="133">
        <v>0</v>
      </c>
      <c r="Q59" s="133">
        <v>0</v>
      </c>
    </row>
    <row r="60" ht="23.1" customHeight="1" spans="1:17">
      <c r="A60" s="145" t="s">
        <v>357</v>
      </c>
      <c r="B60" s="133">
        <v>430.146297</v>
      </c>
      <c r="C60" s="133">
        <v>430.146297</v>
      </c>
      <c r="D60" s="133">
        <v>387.001771</v>
      </c>
      <c r="E60" s="133">
        <v>43.144526</v>
      </c>
      <c r="F60" s="133">
        <v>0</v>
      </c>
      <c r="G60" s="133">
        <v>0</v>
      </c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3">
        <v>0</v>
      </c>
      <c r="N60" s="133">
        <v>0</v>
      </c>
      <c r="O60" s="133">
        <v>0</v>
      </c>
      <c r="P60" s="133">
        <v>0</v>
      </c>
      <c r="Q60" s="133">
        <v>0</v>
      </c>
    </row>
    <row r="61" ht="23.1" customHeight="1" spans="1:17">
      <c r="A61" s="145" t="s">
        <v>358</v>
      </c>
      <c r="B61" s="133">
        <v>1409.734539</v>
      </c>
      <c r="C61" s="133">
        <v>509.734539</v>
      </c>
      <c r="D61" s="133">
        <v>338.134539</v>
      </c>
      <c r="E61" s="133">
        <v>171.6</v>
      </c>
      <c r="F61" s="133">
        <v>0</v>
      </c>
      <c r="G61" s="133">
        <v>900</v>
      </c>
      <c r="H61" s="133">
        <v>0</v>
      </c>
      <c r="I61" s="133">
        <v>900</v>
      </c>
      <c r="J61" s="133">
        <v>0</v>
      </c>
      <c r="K61" s="133">
        <v>0</v>
      </c>
      <c r="L61" s="133">
        <v>0</v>
      </c>
      <c r="M61" s="133">
        <v>0</v>
      </c>
      <c r="N61" s="133">
        <v>0</v>
      </c>
      <c r="O61" s="133">
        <v>0</v>
      </c>
      <c r="P61" s="133">
        <v>0</v>
      </c>
      <c r="Q61" s="133">
        <v>0</v>
      </c>
    </row>
    <row r="62" ht="23.1" customHeight="1" spans="1:17">
      <c r="A62" s="145" t="s">
        <v>359</v>
      </c>
      <c r="B62" s="133">
        <v>488.536539</v>
      </c>
      <c r="C62" s="133">
        <v>488.536539</v>
      </c>
      <c r="D62" s="133">
        <v>316.936539</v>
      </c>
      <c r="E62" s="133">
        <v>171.6</v>
      </c>
      <c r="F62" s="133">
        <v>0</v>
      </c>
      <c r="G62" s="133">
        <v>0</v>
      </c>
      <c r="H62" s="133">
        <v>0</v>
      </c>
      <c r="I62" s="133">
        <v>0</v>
      </c>
      <c r="J62" s="133">
        <v>0</v>
      </c>
      <c r="K62" s="133">
        <v>0</v>
      </c>
      <c r="L62" s="133">
        <v>0</v>
      </c>
      <c r="M62" s="133">
        <v>0</v>
      </c>
      <c r="N62" s="133">
        <v>0</v>
      </c>
      <c r="O62" s="133">
        <v>0</v>
      </c>
      <c r="P62" s="133">
        <v>0</v>
      </c>
      <c r="Q62" s="133">
        <v>0</v>
      </c>
    </row>
    <row r="63" ht="23.1" customHeight="1" spans="1:17">
      <c r="A63" s="145" t="s">
        <v>360</v>
      </c>
      <c r="B63" s="133">
        <v>900</v>
      </c>
      <c r="C63" s="133">
        <v>0</v>
      </c>
      <c r="D63" s="133">
        <v>0</v>
      </c>
      <c r="E63" s="133">
        <v>0</v>
      </c>
      <c r="F63" s="133">
        <v>0</v>
      </c>
      <c r="G63" s="133">
        <v>900</v>
      </c>
      <c r="H63" s="133">
        <v>0</v>
      </c>
      <c r="I63" s="133">
        <v>900</v>
      </c>
      <c r="J63" s="133">
        <v>0</v>
      </c>
      <c r="K63" s="133">
        <v>0</v>
      </c>
      <c r="L63" s="133">
        <v>0</v>
      </c>
      <c r="M63" s="133">
        <v>0</v>
      </c>
      <c r="N63" s="133">
        <v>0</v>
      </c>
      <c r="O63" s="133">
        <v>0</v>
      </c>
      <c r="P63" s="133">
        <v>0</v>
      </c>
      <c r="Q63" s="133">
        <v>0</v>
      </c>
    </row>
    <row r="64" ht="23.1" customHeight="1" spans="1:17">
      <c r="A64" s="145" t="s">
        <v>361</v>
      </c>
      <c r="B64" s="133">
        <v>21.198</v>
      </c>
      <c r="C64" s="133">
        <v>21.198</v>
      </c>
      <c r="D64" s="133">
        <v>21.198</v>
      </c>
      <c r="E64" s="133">
        <v>0</v>
      </c>
      <c r="F64" s="133">
        <v>0</v>
      </c>
      <c r="G64" s="133">
        <v>0</v>
      </c>
      <c r="H64" s="133">
        <v>0</v>
      </c>
      <c r="I64" s="133">
        <v>0</v>
      </c>
      <c r="J64" s="133">
        <v>0</v>
      </c>
      <c r="K64" s="133">
        <v>0</v>
      </c>
      <c r="L64" s="133">
        <v>0</v>
      </c>
      <c r="M64" s="133">
        <v>0</v>
      </c>
      <c r="N64" s="133">
        <v>0</v>
      </c>
      <c r="O64" s="133">
        <v>0</v>
      </c>
      <c r="P64" s="133">
        <v>0</v>
      </c>
      <c r="Q64" s="133">
        <v>0</v>
      </c>
    </row>
    <row r="65" ht="23.1" customHeight="1" spans="1:17">
      <c r="A65" s="145" t="s">
        <v>362</v>
      </c>
      <c r="B65" s="133">
        <v>933.846773</v>
      </c>
      <c r="C65" s="133">
        <v>222.746773</v>
      </c>
      <c r="D65" s="133">
        <v>182.086277</v>
      </c>
      <c r="E65" s="133">
        <v>38.740496</v>
      </c>
      <c r="F65" s="133">
        <v>1.92</v>
      </c>
      <c r="G65" s="133">
        <v>711.1</v>
      </c>
      <c r="H65" s="133">
        <v>203.381204</v>
      </c>
      <c r="I65" s="133">
        <v>365.718796</v>
      </c>
      <c r="J65" s="133">
        <v>0</v>
      </c>
      <c r="K65" s="133">
        <v>0</v>
      </c>
      <c r="L65" s="133">
        <v>0</v>
      </c>
      <c r="M65" s="133">
        <v>0</v>
      </c>
      <c r="N65" s="133">
        <v>0</v>
      </c>
      <c r="O65" s="133">
        <v>142</v>
      </c>
      <c r="P65" s="133">
        <v>0</v>
      </c>
      <c r="Q65" s="133">
        <v>0</v>
      </c>
    </row>
    <row r="66" ht="23.1" customHeight="1" spans="1:17">
      <c r="A66" s="145" t="s">
        <v>363</v>
      </c>
      <c r="B66" s="133">
        <v>127.249921</v>
      </c>
      <c r="C66" s="133">
        <v>127.249921</v>
      </c>
      <c r="D66" s="133">
        <v>94.558289</v>
      </c>
      <c r="E66" s="133">
        <v>32.691632</v>
      </c>
      <c r="F66" s="133">
        <v>0</v>
      </c>
      <c r="G66" s="133">
        <v>0</v>
      </c>
      <c r="H66" s="133">
        <v>0</v>
      </c>
      <c r="I66" s="133">
        <v>0</v>
      </c>
      <c r="J66" s="133">
        <v>0</v>
      </c>
      <c r="K66" s="133">
        <v>0</v>
      </c>
      <c r="L66" s="133">
        <v>0</v>
      </c>
      <c r="M66" s="133">
        <v>0</v>
      </c>
      <c r="N66" s="133">
        <v>0</v>
      </c>
      <c r="O66" s="133">
        <v>0</v>
      </c>
      <c r="P66" s="133">
        <v>0</v>
      </c>
      <c r="Q66" s="133">
        <v>0</v>
      </c>
    </row>
    <row r="67" ht="23.1" customHeight="1" spans="1:17">
      <c r="A67" s="145" t="s">
        <v>364</v>
      </c>
      <c r="B67" s="133">
        <v>20</v>
      </c>
      <c r="C67" s="133">
        <v>0</v>
      </c>
      <c r="D67" s="133">
        <v>0</v>
      </c>
      <c r="E67" s="133">
        <v>0</v>
      </c>
      <c r="F67" s="133">
        <v>0</v>
      </c>
      <c r="G67" s="133">
        <v>20</v>
      </c>
      <c r="H67" s="133">
        <v>0</v>
      </c>
      <c r="I67" s="133">
        <v>20</v>
      </c>
      <c r="J67" s="133">
        <v>0</v>
      </c>
      <c r="K67" s="133">
        <v>0</v>
      </c>
      <c r="L67" s="133">
        <v>0</v>
      </c>
      <c r="M67" s="133">
        <v>0</v>
      </c>
      <c r="N67" s="133">
        <v>0</v>
      </c>
      <c r="O67" s="133">
        <v>0</v>
      </c>
      <c r="P67" s="133">
        <v>0</v>
      </c>
      <c r="Q67" s="133">
        <v>0</v>
      </c>
    </row>
    <row r="68" ht="23.1" customHeight="1" spans="1:17">
      <c r="A68" s="145" t="s">
        <v>365</v>
      </c>
      <c r="B68" s="133">
        <v>260</v>
      </c>
      <c r="C68" s="133">
        <v>0</v>
      </c>
      <c r="D68" s="133">
        <v>0</v>
      </c>
      <c r="E68" s="133">
        <v>0</v>
      </c>
      <c r="F68" s="133">
        <v>0</v>
      </c>
      <c r="G68" s="133">
        <v>260</v>
      </c>
      <c r="H68" s="133">
        <v>0</v>
      </c>
      <c r="I68" s="133">
        <v>260</v>
      </c>
      <c r="J68" s="133">
        <v>0</v>
      </c>
      <c r="K68" s="133">
        <v>0</v>
      </c>
      <c r="L68" s="133">
        <v>0</v>
      </c>
      <c r="M68" s="133">
        <v>0</v>
      </c>
      <c r="N68" s="133">
        <v>0</v>
      </c>
      <c r="O68" s="133">
        <v>0</v>
      </c>
      <c r="P68" s="133">
        <v>0</v>
      </c>
      <c r="Q68" s="133">
        <v>0</v>
      </c>
    </row>
    <row r="69" ht="23.1" customHeight="1" spans="1:17">
      <c r="A69" s="145" t="s">
        <v>366</v>
      </c>
      <c r="B69" s="133">
        <v>95.496852</v>
      </c>
      <c r="C69" s="133">
        <v>95.496852</v>
      </c>
      <c r="D69" s="133">
        <v>87.527988</v>
      </c>
      <c r="E69" s="133">
        <v>6.048864</v>
      </c>
      <c r="F69" s="133">
        <v>1.92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33">
        <v>0</v>
      </c>
      <c r="P69" s="133">
        <v>0</v>
      </c>
      <c r="Q69" s="133">
        <v>0</v>
      </c>
    </row>
    <row r="70" ht="23.1" customHeight="1" spans="1:17">
      <c r="A70" s="145" t="s">
        <v>367</v>
      </c>
      <c r="B70" s="133">
        <v>431.1</v>
      </c>
      <c r="C70" s="133">
        <v>0</v>
      </c>
      <c r="D70" s="133">
        <v>0</v>
      </c>
      <c r="E70" s="133">
        <v>0</v>
      </c>
      <c r="F70" s="133">
        <v>0</v>
      </c>
      <c r="G70" s="133">
        <v>431.1</v>
      </c>
      <c r="H70" s="133">
        <v>203.381204</v>
      </c>
      <c r="I70" s="133">
        <v>85.718796</v>
      </c>
      <c r="J70" s="133">
        <v>0</v>
      </c>
      <c r="K70" s="133">
        <v>0</v>
      </c>
      <c r="L70" s="133">
        <v>0</v>
      </c>
      <c r="M70" s="133">
        <v>0</v>
      </c>
      <c r="N70" s="133">
        <v>0</v>
      </c>
      <c r="O70" s="133">
        <v>142</v>
      </c>
      <c r="P70" s="133">
        <v>0</v>
      </c>
      <c r="Q70" s="133">
        <v>0</v>
      </c>
    </row>
    <row r="71" ht="23.1" customHeight="1" spans="1:17">
      <c r="A71" s="145" t="s">
        <v>368</v>
      </c>
      <c r="B71" s="133">
        <v>134.929559</v>
      </c>
      <c r="C71" s="133">
        <v>72.929559</v>
      </c>
      <c r="D71" s="133">
        <v>59.528015</v>
      </c>
      <c r="E71" s="133">
        <v>13.401544</v>
      </c>
      <c r="F71" s="133">
        <v>0</v>
      </c>
      <c r="G71" s="133">
        <v>62</v>
      </c>
      <c r="H71" s="133">
        <v>0</v>
      </c>
      <c r="I71" s="133">
        <v>62</v>
      </c>
      <c r="J71" s="133">
        <v>0</v>
      </c>
      <c r="K71" s="133">
        <v>0</v>
      </c>
      <c r="L71" s="133">
        <v>0</v>
      </c>
      <c r="M71" s="133">
        <v>0</v>
      </c>
      <c r="N71" s="133">
        <v>0</v>
      </c>
      <c r="O71" s="133">
        <v>0</v>
      </c>
      <c r="P71" s="133">
        <v>0</v>
      </c>
      <c r="Q71" s="133">
        <v>0</v>
      </c>
    </row>
    <row r="72" ht="23.1" customHeight="1" spans="1:17">
      <c r="A72" s="145" t="s">
        <v>369</v>
      </c>
      <c r="B72" s="133">
        <v>72.929559</v>
      </c>
      <c r="C72" s="133">
        <v>72.929559</v>
      </c>
      <c r="D72" s="133">
        <v>59.528015</v>
      </c>
      <c r="E72" s="133">
        <v>13.401544</v>
      </c>
      <c r="F72" s="133">
        <v>0</v>
      </c>
      <c r="G72" s="133">
        <v>0</v>
      </c>
      <c r="H72" s="133">
        <v>0</v>
      </c>
      <c r="I72" s="133">
        <v>0</v>
      </c>
      <c r="J72" s="133">
        <v>0</v>
      </c>
      <c r="K72" s="133">
        <v>0</v>
      </c>
      <c r="L72" s="133">
        <v>0</v>
      </c>
      <c r="M72" s="133">
        <v>0</v>
      </c>
      <c r="N72" s="133">
        <v>0</v>
      </c>
      <c r="O72" s="133">
        <v>0</v>
      </c>
      <c r="P72" s="133">
        <v>0</v>
      </c>
      <c r="Q72" s="133">
        <v>0</v>
      </c>
    </row>
    <row r="73" ht="23.1" customHeight="1" spans="1:17">
      <c r="A73" s="145" t="s">
        <v>370</v>
      </c>
      <c r="B73" s="133">
        <v>62</v>
      </c>
      <c r="C73" s="133">
        <v>0</v>
      </c>
      <c r="D73" s="133">
        <v>0</v>
      </c>
      <c r="E73" s="133">
        <v>0</v>
      </c>
      <c r="F73" s="133">
        <v>0</v>
      </c>
      <c r="G73" s="133">
        <v>62</v>
      </c>
      <c r="H73" s="133">
        <v>0</v>
      </c>
      <c r="I73" s="133">
        <v>62</v>
      </c>
      <c r="J73" s="133">
        <v>0</v>
      </c>
      <c r="K73" s="133">
        <v>0</v>
      </c>
      <c r="L73" s="133">
        <v>0</v>
      </c>
      <c r="M73" s="133">
        <v>0</v>
      </c>
      <c r="N73" s="133">
        <v>0</v>
      </c>
      <c r="O73" s="133">
        <v>0</v>
      </c>
      <c r="P73" s="133">
        <v>0</v>
      </c>
      <c r="Q73" s="133">
        <v>0</v>
      </c>
    </row>
    <row r="74" ht="23.1" customHeight="1" spans="1:17">
      <c r="A74" s="145" t="s">
        <v>371</v>
      </c>
      <c r="B74" s="133">
        <v>512.763403</v>
      </c>
      <c r="C74" s="133">
        <v>218.723403</v>
      </c>
      <c r="D74" s="133">
        <v>178.491427</v>
      </c>
      <c r="E74" s="133">
        <v>40.231976</v>
      </c>
      <c r="F74" s="133">
        <v>0</v>
      </c>
      <c r="G74" s="133">
        <v>294.04</v>
      </c>
      <c r="H74" s="133">
        <v>33.34</v>
      </c>
      <c r="I74" s="133">
        <v>260.7</v>
      </c>
      <c r="J74" s="133">
        <v>0</v>
      </c>
      <c r="K74" s="133">
        <v>0</v>
      </c>
      <c r="L74" s="133">
        <v>0</v>
      </c>
      <c r="M74" s="133">
        <v>0</v>
      </c>
      <c r="N74" s="133">
        <v>0</v>
      </c>
      <c r="O74" s="133">
        <v>0</v>
      </c>
      <c r="P74" s="133">
        <v>0</v>
      </c>
      <c r="Q74" s="133">
        <v>0</v>
      </c>
    </row>
    <row r="75" ht="23.1" customHeight="1" spans="1:17">
      <c r="A75" s="145" t="s">
        <v>372</v>
      </c>
      <c r="B75" s="133">
        <v>205.729803</v>
      </c>
      <c r="C75" s="133">
        <v>205.729803</v>
      </c>
      <c r="D75" s="133">
        <v>165.497827</v>
      </c>
      <c r="E75" s="133">
        <v>40.231976</v>
      </c>
      <c r="F75" s="133"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v>0</v>
      </c>
      <c r="M75" s="133">
        <v>0</v>
      </c>
      <c r="N75" s="133">
        <v>0</v>
      </c>
      <c r="O75" s="133">
        <v>0</v>
      </c>
      <c r="P75" s="133">
        <v>0</v>
      </c>
      <c r="Q75" s="133">
        <v>0</v>
      </c>
    </row>
    <row r="76" ht="23.1" customHeight="1" spans="1:17">
      <c r="A76" s="145" t="s">
        <v>373</v>
      </c>
      <c r="B76" s="133">
        <v>175.7</v>
      </c>
      <c r="C76" s="133">
        <v>0</v>
      </c>
      <c r="D76" s="133">
        <v>0</v>
      </c>
      <c r="E76" s="133">
        <v>0</v>
      </c>
      <c r="F76" s="133">
        <v>0</v>
      </c>
      <c r="G76" s="133">
        <v>175.7</v>
      </c>
      <c r="H76" s="133">
        <v>0</v>
      </c>
      <c r="I76" s="133">
        <v>175.7</v>
      </c>
      <c r="J76" s="133">
        <v>0</v>
      </c>
      <c r="K76" s="133">
        <v>0</v>
      </c>
      <c r="L76" s="133">
        <v>0</v>
      </c>
      <c r="M76" s="133">
        <v>0</v>
      </c>
      <c r="N76" s="133">
        <v>0</v>
      </c>
      <c r="O76" s="133">
        <v>0</v>
      </c>
      <c r="P76" s="133">
        <v>0</v>
      </c>
      <c r="Q76" s="133">
        <v>0</v>
      </c>
    </row>
    <row r="77" ht="23.1" customHeight="1" spans="1:17">
      <c r="A77" s="145" t="s">
        <v>374</v>
      </c>
      <c r="B77" s="133">
        <v>118.34</v>
      </c>
      <c r="C77" s="133">
        <v>0</v>
      </c>
      <c r="D77" s="133">
        <v>0</v>
      </c>
      <c r="E77" s="133">
        <v>0</v>
      </c>
      <c r="F77" s="133">
        <v>0</v>
      </c>
      <c r="G77" s="133">
        <v>118.34</v>
      </c>
      <c r="H77" s="133">
        <v>33.34</v>
      </c>
      <c r="I77" s="133">
        <v>85</v>
      </c>
      <c r="J77" s="133">
        <v>0</v>
      </c>
      <c r="K77" s="133">
        <v>0</v>
      </c>
      <c r="L77" s="133">
        <v>0</v>
      </c>
      <c r="M77" s="133">
        <v>0</v>
      </c>
      <c r="N77" s="133">
        <v>0</v>
      </c>
      <c r="O77" s="133">
        <v>0</v>
      </c>
      <c r="P77" s="133">
        <v>0</v>
      </c>
      <c r="Q77" s="133">
        <v>0</v>
      </c>
    </row>
    <row r="78" ht="23.1" customHeight="1" spans="1:17">
      <c r="A78" s="145" t="s">
        <v>375</v>
      </c>
      <c r="B78" s="133">
        <v>12.9936</v>
      </c>
      <c r="C78" s="133">
        <v>12.9936</v>
      </c>
      <c r="D78" s="133">
        <v>12.9936</v>
      </c>
      <c r="E78" s="133">
        <v>0</v>
      </c>
      <c r="F78" s="133">
        <v>0</v>
      </c>
      <c r="G78" s="133">
        <v>0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3">
        <v>0</v>
      </c>
      <c r="N78" s="133">
        <v>0</v>
      </c>
      <c r="O78" s="133">
        <v>0</v>
      </c>
      <c r="P78" s="133">
        <v>0</v>
      </c>
      <c r="Q78" s="133">
        <v>0</v>
      </c>
    </row>
    <row r="79" ht="23.1" customHeight="1" spans="1:17">
      <c r="A79" s="145" t="s">
        <v>376</v>
      </c>
      <c r="B79" s="133">
        <v>3340.631559</v>
      </c>
      <c r="C79" s="133">
        <v>784.491559</v>
      </c>
      <c r="D79" s="133">
        <v>614.778855</v>
      </c>
      <c r="E79" s="133">
        <v>169.712704</v>
      </c>
      <c r="F79" s="133">
        <v>0</v>
      </c>
      <c r="G79" s="133">
        <v>2556.14</v>
      </c>
      <c r="H79" s="133">
        <v>38.33</v>
      </c>
      <c r="I79" s="133">
        <v>2453.81</v>
      </c>
      <c r="J79" s="133">
        <v>60</v>
      </c>
      <c r="K79" s="133">
        <v>0</v>
      </c>
      <c r="L79" s="133">
        <v>4</v>
      </c>
      <c r="M79" s="133">
        <v>0</v>
      </c>
      <c r="N79" s="133">
        <v>0</v>
      </c>
      <c r="O79" s="133">
        <v>0</v>
      </c>
      <c r="P79" s="133">
        <v>0</v>
      </c>
      <c r="Q79" s="133">
        <v>0</v>
      </c>
    </row>
    <row r="80" ht="23.1" customHeight="1" spans="1:17">
      <c r="A80" s="145" t="s">
        <v>377</v>
      </c>
      <c r="B80" s="133">
        <v>736.321159</v>
      </c>
      <c r="C80" s="133">
        <v>736.321159</v>
      </c>
      <c r="D80" s="133">
        <v>566.608455</v>
      </c>
      <c r="E80" s="133">
        <v>169.712704</v>
      </c>
      <c r="F80" s="133">
        <v>0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33">
        <v>0</v>
      </c>
      <c r="P80" s="133">
        <v>0</v>
      </c>
      <c r="Q80" s="133">
        <v>0</v>
      </c>
    </row>
    <row r="81" ht="23.1" customHeight="1" spans="1:17">
      <c r="A81" s="145" t="s">
        <v>378</v>
      </c>
      <c r="B81" s="133">
        <v>2556.14</v>
      </c>
      <c r="C81" s="133">
        <v>0</v>
      </c>
      <c r="D81" s="133">
        <v>0</v>
      </c>
      <c r="E81" s="133">
        <v>0</v>
      </c>
      <c r="F81" s="133">
        <v>0</v>
      </c>
      <c r="G81" s="133">
        <v>2556.14</v>
      </c>
      <c r="H81" s="133">
        <v>38.33</v>
      </c>
      <c r="I81" s="133">
        <v>2453.81</v>
      </c>
      <c r="J81" s="133">
        <v>60</v>
      </c>
      <c r="K81" s="133">
        <v>0</v>
      </c>
      <c r="L81" s="133">
        <v>4</v>
      </c>
      <c r="M81" s="133">
        <v>0</v>
      </c>
      <c r="N81" s="133">
        <v>0</v>
      </c>
      <c r="O81" s="133">
        <v>0</v>
      </c>
      <c r="P81" s="133">
        <v>0</v>
      </c>
      <c r="Q81" s="133">
        <v>0</v>
      </c>
    </row>
    <row r="82" ht="23.1" customHeight="1" spans="1:17">
      <c r="A82" s="145" t="s">
        <v>379</v>
      </c>
      <c r="B82" s="133">
        <v>48.1704</v>
      </c>
      <c r="C82" s="133">
        <v>48.1704</v>
      </c>
      <c r="D82" s="133">
        <v>48.1704</v>
      </c>
      <c r="E82" s="133">
        <v>0</v>
      </c>
      <c r="F82" s="133">
        <v>0</v>
      </c>
      <c r="G82" s="133">
        <v>0</v>
      </c>
      <c r="H82" s="133">
        <v>0</v>
      </c>
      <c r="I82" s="133">
        <v>0</v>
      </c>
      <c r="J82" s="133">
        <v>0</v>
      </c>
      <c r="K82" s="133">
        <v>0</v>
      </c>
      <c r="L82" s="133">
        <v>0</v>
      </c>
      <c r="M82" s="133">
        <v>0</v>
      </c>
      <c r="N82" s="133">
        <v>0</v>
      </c>
      <c r="O82" s="133">
        <v>0</v>
      </c>
      <c r="P82" s="133">
        <v>0</v>
      </c>
      <c r="Q82" s="133">
        <v>0</v>
      </c>
    </row>
    <row r="83" ht="23.1" customHeight="1" spans="1:17">
      <c r="A83" s="145" t="s">
        <v>380</v>
      </c>
      <c r="B83" s="133">
        <v>7599.98281</v>
      </c>
      <c r="C83" s="133">
        <v>165.56281</v>
      </c>
      <c r="D83" s="133">
        <v>135.613634</v>
      </c>
      <c r="E83" s="133">
        <v>29.949176</v>
      </c>
      <c r="F83" s="133">
        <v>0</v>
      </c>
      <c r="G83" s="133">
        <v>7434.42</v>
      </c>
      <c r="H83" s="133">
        <v>864</v>
      </c>
      <c r="I83" s="133">
        <v>6570.42</v>
      </c>
      <c r="J83" s="133">
        <v>0</v>
      </c>
      <c r="K83" s="133">
        <v>0</v>
      </c>
      <c r="L83" s="133">
        <v>0</v>
      </c>
      <c r="M83" s="133">
        <v>0</v>
      </c>
      <c r="N83" s="133">
        <v>0</v>
      </c>
      <c r="O83" s="133">
        <v>0</v>
      </c>
      <c r="P83" s="133">
        <v>0</v>
      </c>
      <c r="Q83" s="133">
        <v>0</v>
      </c>
    </row>
    <row r="84" ht="23.1" customHeight="1" spans="1:17">
      <c r="A84" s="145" t="s">
        <v>381</v>
      </c>
      <c r="B84" s="133">
        <v>158.71321</v>
      </c>
      <c r="C84" s="133">
        <v>158.71321</v>
      </c>
      <c r="D84" s="133">
        <v>128.764034</v>
      </c>
      <c r="E84" s="133">
        <v>29.949176</v>
      </c>
      <c r="F84" s="133">
        <v>0</v>
      </c>
      <c r="G84" s="133">
        <v>0</v>
      </c>
      <c r="H84" s="133">
        <v>0</v>
      </c>
      <c r="I84" s="133">
        <v>0</v>
      </c>
      <c r="J84" s="133">
        <v>0</v>
      </c>
      <c r="K84" s="133">
        <v>0</v>
      </c>
      <c r="L84" s="133">
        <v>0</v>
      </c>
      <c r="M84" s="133">
        <v>0</v>
      </c>
      <c r="N84" s="133">
        <v>0</v>
      </c>
      <c r="O84" s="133">
        <v>0</v>
      </c>
      <c r="P84" s="133">
        <v>0</v>
      </c>
      <c r="Q84" s="133">
        <v>0</v>
      </c>
    </row>
    <row r="85" ht="23.1" customHeight="1" spans="1:17">
      <c r="A85" s="145" t="s">
        <v>382</v>
      </c>
      <c r="B85" s="133">
        <v>586.05</v>
      </c>
      <c r="C85" s="133">
        <v>0</v>
      </c>
      <c r="D85" s="133">
        <v>0</v>
      </c>
      <c r="E85" s="133">
        <v>0</v>
      </c>
      <c r="F85" s="133">
        <v>0</v>
      </c>
      <c r="G85" s="133">
        <v>586.05</v>
      </c>
      <c r="H85" s="133">
        <v>0</v>
      </c>
      <c r="I85" s="133">
        <v>586.05</v>
      </c>
      <c r="J85" s="133">
        <v>0</v>
      </c>
      <c r="K85" s="133">
        <v>0</v>
      </c>
      <c r="L85" s="133">
        <v>0</v>
      </c>
      <c r="M85" s="133">
        <v>0</v>
      </c>
      <c r="N85" s="133">
        <v>0</v>
      </c>
      <c r="O85" s="133">
        <v>0</v>
      </c>
      <c r="P85" s="133">
        <v>0</v>
      </c>
      <c r="Q85" s="133">
        <v>0</v>
      </c>
    </row>
    <row r="86" ht="23.1" customHeight="1" spans="1:17">
      <c r="A86" s="145" t="s">
        <v>383</v>
      </c>
      <c r="B86" s="133">
        <v>6.8496</v>
      </c>
      <c r="C86" s="133">
        <v>6.8496</v>
      </c>
      <c r="D86" s="133">
        <v>6.8496</v>
      </c>
      <c r="E86" s="133">
        <v>0</v>
      </c>
      <c r="F86" s="133">
        <v>0</v>
      </c>
      <c r="G86" s="133">
        <v>0</v>
      </c>
      <c r="H86" s="133">
        <v>0</v>
      </c>
      <c r="I86" s="133">
        <v>0</v>
      </c>
      <c r="J86" s="133">
        <v>0</v>
      </c>
      <c r="K86" s="133">
        <v>0</v>
      </c>
      <c r="L86" s="133">
        <v>0</v>
      </c>
      <c r="M86" s="133">
        <v>0</v>
      </c>
      <c r="N86" s="133">
        <v>0</v>
      </c>
      <c r="O86" s="133">
        <v>0</v>
      </c>
      <c r="P86" s="133">
        <v>0</v>
      </c>
      <c r="Q86" s="133">
        <v>0</v>
      </c>
    </row>
    <row r="87" ht="23.1" customHeight="1" spans="1:17">
      <c r="A87" s="145" t="s">
        <v>384</v>
      </c>
      <c r="B87" s="133">
        <v>6848.37</v>
      </c>
      <c r="C87" s="133">
        <v>0</v>
      </c>
      <c r="D87" s="133">
        <v>0</v>
      </c>
      <c r="E87" s="133">
        <v>0</v>
      </c>
      <c r="F87" s="133">
        <v>0</v>
      </c>
      <c r="G87" s="133">
        <v>6848.37</v>
      </c>
      <c r="H87" s="133">
        <v>864</v>
      </c>
      <c r="I87" s="133">
        <v>5984.37</v>
      </c>
      <c r="J87" s="133">
        <v>0</v>
      </c>
      <c r="K87" s="133">
        <v>0</v>
      </c>
      <c r="L87" s="133">
        <v>0</v>
      </c>
      <c r="M87" s="133">
        <v>0</v>
      </c>
      <c r="N87" s="133">
        <v>0</v>
      </c>
      <c r="O87" s="133">
        <v>0</v>
      </c>
      <c r="P87" s="133">
        <v>0</v>
      </c>
      <c r="Q87" s="133">
        <v>0</v>
      </c>
    </row>
    <row r="88" ht="23.1" customHeight="1" spans="1:17">
      <c r="A88" s="145" t="s">
        <v>385</v>
      </c>
      <c r="B88" s="133">
        <v>1704.389386</v>
      </c>
      <c r="C88" s="133">
        <v>184.389386</v>
      </c>
      <c r="D88" s="133">
        <v>145.277274</v>
      </c>
      <c r="E88" s="133">
        <v>31.432112</v>
      </c>
      <c r="F88" s="133">
        <v>7.68</v>
      </c>
      <c r="G88" s="133">
        <v>1520</v>
      </c>
      <c r="H88" s="133">
        <v>0</v>
      </c>
      <c r="I88" s="133">
        <v>1520</v>
      </c>
      <c r="J88" s="133">
        <v>0</v>
      </c>
      <c r="K88" s="133">
        <v>0</v>
      </c>
      <c r="L88" s="133">
        <v>0</v>
      </c>
      <c r="M88" s="133">
        <v>0</v>
      </c>
      <c r="N88" s="133">
        <v>0</v>
      </c>
      <c r="O88" s="133">
        <v>0</v>
      </c>
      <c r="P88" s="133">
        <v>0</v>
      </c>
      <c r="Q88" s="133">
        <v>0</v>
      </c>
    </row>
    <row r="89" ht="23.1" customHeight="1" spans="1:17">
      <c r="A89" s="145" t="s">
        <v>386</v>
      </c>
      <c r="B89" s="133">
        <v>136.482986</v>
      </c>
      <c r="C89" s="133">
        <v>136.482986</v>
      </c>
      <c r="D89" s="133">
        <v>105.050874</v>
      </c>
      <c r="E89" s="133">
        <v>31.432112</v>
      </c>
      <c r="F89" s="133">
        <v>0</v>
      </c>
      <c r="G89" s="133">
        <v>0</v>
      </c>
      <c r="H89" s="133">
        <v>0</v>
      </c>
      <c r="I89" s="133">
        <v>0</v>
      </c>
      <c r="J89" s="133">
        <v>0</v>
      </c>
      <c r="K89" s="133">
        <v>0</v>
      </c>
      <c r="L89" s="133">
        <v>0</v>
      </c>
      <c r="M89" s="133">
        <v>0</v>
      </c>
      <c r="N89" s="133">
        <v>0</v>
      </c>
      <c r="O89" s="133">
        <v>0</v>
      </c>
      <c r="P89" s="133">
        <v>0</v>
      </c>
      <c r="Q89" s="133">
        <v>0</v>
      </c>
    </row>
    <row r="90" ht="23.1" customHeight="1" spans="1:17">
      <c r="A90" s="145" t="s">
        <v>387</v>
      </c>
      <c r="B90" s="133">
        <v>1520</v>
      </c>
      <c r="C90" s="133">
        <v>0</v>
      </c>
      <c r="D90" s="133">
        <v>0</v>
      </c>
      <c r="E90" s="133">
        <v>0</v>
      </c>
      <c r="F90" s="133">
        <v>0</v>
      </c>
      <c r="G90" s="133">
        <v>1520</v>
      </c>
      <c r="H90" s="133">
        <v>0</v>
      </c>
      <c r="I90" s="133">
        <v>1520</v>
      </c>
      <c r="J90" s="133">
        <v>0</v>
      </c>
      <c r="K90" s="133">
        <v>0</v>
      </c>
      <c r="L90" s="133">
        <v>0</v>
      </c>
      <c r="M90" s="133">
        <v>0</v>
      </c>
      <c r="N90" s="133">
        <v>0</v>
      </c>
      <c r="O90" s="133">
        <v>0</v>
      </c>
      <c r="P90" s="133">
        <v>0</v>
      </c>
      <c r="Q90" s="133">
        <v>0</v>
      </c>
    </row>
    <row r="91" ht="23.1" customHeight="1" spans="1:17">
      <c r="A91" s="145" t="s">
        <v>388</v>
      </c>
      <c r="B91" s="133">
        <v>47.9064</v>
      </c>
      <c r="C91" s="133">
        <v>47.9064</v>
      </c>
      <c r="D91" s="133">
        <v>40.2264</v>
      </c>
      <c r="E91" s="133">
        <v>0</v>
      </c>
      <c r="F91" s="133">
        <v>7.68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33">
        <v>0</v>
      </c>
      <c r="P91" s="133">
        <v>0</v>
      </c>
      <c r="Q91" s="133">
        <v>0</v>
      </c>
    </row>
    <row r="92" ht="23.1" customHeight="1" spans="1:17">
      <c r="A92" s="145" t="s">
        <v>389</v>
      </c>
      <c r="B92" s="133">
        <v>313.954027</v>
      </c>
      <c r="C92" s="133">
        <v>121.314027</v>
      </c>
      <c r="D92" s="133">
        <v>99.182323</v>
      </c>
      <c r="E92" s="133">
        <v>22.131704</v>
      </c>
      <c r="F92" s="133">
        <v>0</v>
      </c>
      <c r="G92" s="133">
        <v>192.64</v>
      </c>
      <c r="H92" s="133">
        <v>0</v>
      </c>
      <c r="I92" s="133">
        <v>192.64</v>
      </c>
      <c r="J92" s="133">
        <v>0</v>
      </c>
      <c r="K92" s="133">
        <v>0</v>
      </c>
      <c r="L92" s="133">
        <v>0</v>
      </c>
      <c r="M92" s="133">
        <v>0</v>
      </c>
      <c r="N92" s="133">
        <v>0</v>
      </c>
      <c r="O92" s="133">
        <v>0</v>
      </c>
      <c r="P92" s="133">
        <v>0</v>
      </c>
      <c r="Q92" s="133">
        <v>0</v>
      </c>
    </row>
    <row r="93" ht="23.1" customHeight="1" spans="1:17">
      <c r="A93" s="145" t="s">
        <v>390</v>
      </c>
      <c r="B93" s="133">
        <v>121.314027</v>
      </c>
      <c r="C93" s="133">
        <v>121.314027</v>
      </c>
      <c r="D93" s="133">
        <v>99.182323</v>
      </c>
      <c r="E93" s="133">
        <v>22.131704</v>
      </c>
      <c r="F93" s="133">
        <v>0</v>
      </c>
      <c r="G93" s="133">
        <v>0</v>
      </c>
      <c r="H93" s="133">
        <v>0</v>
      </c>
      <c r="I93" s="133">
        <v>0</v>
      </c>
      <c r="J93" s="133">
        <v>0</v>
      </c>
      <c r="K93" s="133">
        <v>0</v>
      </c>
      <c r="L93" s="133">
        <v>0</v>
      </c>
      <c r="M93" s="133">
        <v>0</v>
      </c>
      <c r="N93" s="133">
        <v>0</v>
      </c>
      <c r="O93" s="133">
        <v>0</v>
      </c>
      <c r="P93" s="133">
        <v>0</v>
      </c>
      <c r="Q93" s="133">
        <v>0</v>
      </c>
    </row>
    <row r="94" ht="23.1" customHeight="1" spans="1:17">
      <c r="A94" s="145" t="s">
        <v>391</v>
      </c>
      <c r="B94" s="133">
        <v>192.64</v>
      </c>
      <c r="C94" s="133">
        <v>0</v>
      </c>
      <c r="D94" s="133">
        <v>0</v>
      </c>
      <c r="E94" s="133">
        <v>0</v>
      </c>
      <c r="F94" s="133">
        <v>0</v>
      </c>
      <c r="G94" s="133">
        <v>192.64</v>
      </c>
      <c r="H94" s="133">
        <v>0</v>
      </c>
      <c r="I94" s="133">
        <v>192.64</v>
      </c>
      <c r="J94" s="133">
        <v>0</v>
      </c>
      <c r="K94" s="133">
        <v>0</v>
      </c>
      <c r="L94" s="133">
        <v>0</v>
      </c>
      <c r="M94" s="133">
        <v>0</v>
      </c>
      <c r="N94" s="133">
        <v>0</v>
      </c>
      <c r="O94" s="133">
        <v>0</v>
      </c>
      <c r="P94" s="133">
        <v>0</v>
      </c>
      <c r="Q94" s="133">
        <v>0</v>
      </c>
    </row>
    <row r="95" ht="23.1" customHeight="1" spans="1:17">
      <c r="A95" s="145" t="s">
        <v>392</v>
      </c>
      <c r="B95" s="133">
        <v>229.287502</v>
      </c>
      <c r="C95" s="133">
        <v>91.287502</v>
      </c>
      <c r="D95" s="133">
        <v>66.45571</v>
      </c>
      <c r="E95" s="133">
        <v>24.831792</v>
      </c>
      <c r="F95" s="133">
        <v>0</v>
      </c>
      <c r="G95" s="133">
        <v>138</v>
      </c>
      <c r="H95" s="133">
        <v>0</v>
      </c>
      <c r="I95" s="133">
        <v>138</v>
      </c>
      <c r="J95" s="133">
        <v>0</v>
      </c>
      <c r="K95" s="133">
        <v>0</v>
      </c>
      <c r="L95" s="133">
        <v>0</v>
      </c>
      <c r="M95" s="133">
        <v>0</v>
      </c>
      <c r="N95" s="133">
        <v>0</v>
      </c>
      <c r="O95" s="133">
        <v>0</v>
      </c>
      <c r="P95" s="133">
        <v>0</v>
      </c>
      <c r="Q95" s="133">
        <v>0</v>
      </c>
    </row>
    <row r="96" ht="23.1" customHeight="1" spans="1:17">
      <c r="A96" s="145" t="s">
        <v>393</v>
      </c>
      <c r="B96" s="133">
        <v>91.287502</v>
      </c>
      <c r="C96" s="133">
        <v>91.287502</v>
      </c>
      <c r="D96" s="133">
        <v>66.45571</v>
      </c>
      <c r="E96" s="133">
        <v>24.831792</v>
      </c>
      <c r="F96" s="133">
        <v>0</v>
      </c>
      <c r="G96" s="133">
        <v>0</v>
      </c>
      <c r="H96" s="133">
        <v>0</v>
      </c>
      <c r="I96" s="133">
        <v>0</v>
      </c>
      <c r="J96" s="133">
        <v>0</v>
      </c>
      <c r="K96" s="133">
        <v>0</v>
      </c>
      <c r="L96" s="133">
        <v>0</v>
      </c>
      <c r="M96" s="133">
        <v>0</v>
      </c>
      <c r="N96" s="133">
        <v>0</v>
      </c>
      <c r="O96" s="133">
        <v>0</v>
      </c>
      <c r="P96" s="133">
        <v>0</v>
      </c>
      <c r="Q96" s="133">
        <v>0</v>
      </c>
    </row>
    <row r="97" ht="23.1" customHeight="1" spans="1:17">
      <c r="A97" s="145" t="s">
        <v>394</v>
      </c>
      <c r="B97" s="133">
        <v>138</v>
      </c>
      <c r="C97" s="133">
        <v>0</v>
      </c>
      <c r="D97" s="133">
        <v>0</v>
      </c>
      <c r="E97" s="133">
        <v>0</v>
      </c>
      <c r="F97" s="133">
        <v>0</v>
      </c>
      <c r="G97" s="133">
        <v>138</v>
      </c>
      <c r="H97" s="133">
        <v>0</v>
      </c>
      <c r="I97" s="133">
        <v>138</v>
      </c>
      <c r="J97" s="133">
        <v>0</v>
      </c>
      <c r="K97" s="133">
        <v>0</v>
      </c>
      <c r="L97" s="133">
        <v>0</v>
      </c>
      <c r="M97" s="133">
        <v>0</v>
      </c>
      <c r="N97" s="133">
        <v>0</v>
      </c>
      <c r="O97" s="133">
        <v>0</v>
      </c>
      <c r="P97" s="133">
        <v>0</v>
      </c>
      <c r="Q97" s="133">
        <v>0</v>
      </c>
    </row>
    <row r="98" ht="23.1" customHeight="1" spans="1:17">
      <c r="A98" s="145" t="s">
        <v>395</v>
      </c>
      <c r="B98" s="133">
        <v>5075.670976</v>
      </c>
      <c r="C98" s="133">
        <v>2690.170976</v>
      </c>
      <c r="D98" s="133">
        <v>2167.933731</v>
      </c>
      <c r="E98" s="133">
        <v>520.437245</v>
      </c>
      <c r="F98" s="133">
        <v>1.8</v>
      </c>
      <c r="G98" s="133">
        <v>2385.5</v>
      </c>
      <c r="H98" s="133">
        <v>158.6</v>
      </c>
      <c r="I98" s="133">
        <v>2226.9</v>
      </c>
      <c r="J98" s="133">
        <v>0</v>
      </c>
      <c r="K98" s="133">
        <v>0</v>
      </c>
      <c r="L98" s="133">
        <v>0</v>
      </c>
      <c r="M98" s="133">
        <v>0</v>
      </c>
      <c r="N98" s="133">
        <v>0</v>
      </c>
      <c r="O98" s="133">
        <v>0</v>
      </c>
      <c r="P98" s="133">
        <v>0</v>
      </c>
      <c r="Q98" s="133">
        <v>0</v>
      </c>
    </row>
    <row r="99" ht="23.1" customHeight="1" spans="1:17">
      <c r="A99" s="145" t="s">
        <v>396</v>
      </c>
      <c r="B99" s="133">
        <v>2038.036528</v>
      </c>
      <c r="C99" s="133">
        <v>2038.036528</v>
      </c>
      <c r="D99" s="133">
        <v>1577.422451</v>
      </c>
      <c r="E99" s="133">
        <v>460.614077</v>
      </c>
      <c r="F99" s="133">
        <v>0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0</v>
      </c>
      <c r="M99" s="133">
        <v>0</v>
      </c>
      <c r="N99" s="133">
        <v>0</v>
      </c>
      <c r="O99" s="133">
        <v>0</v>
      </c>
      <c r="P99" s="133">
        <v>0</v>
      </c>
      <c r="Q99" s="133">
        <v>0</v>
      </c>
    </row>
    <row r="100" ht="23.1" customHeight="1" spans="1:17">
      <c r="A100" s="145" t="s">
        <v>327</v>
      </c>
      <c r="B100" s="133">
        <v>761.9</v>
      </c>
      <c r="C100" s="133">
        <v>0</v>
      </c>
      <c r="D100" s="133">
        <v>0</v>
      </c>
      <c r="E100" s="133">
        <v>0</v>
      </c>
      <c r="F100" s="133">
        <v>0</v>
      </c>
      <c r="G100" s="133">
        <v>761.9</v>
      </c>
      <c r="H100" s="133">
        <v>134.6</v>
      </c>
      <c r="I100" s="133">
        <v>627.3</v>
      </c>
      <c r="J100" s="133">
        <v>0</v>
      </c>
      <c r="K100" s="133">
        <v>0</v>
      </c>
      <c r="L100" s="133">
        <v>0</v>
      </c>
      <c r="M100" s="133">
        <v>0</v>
      </c>
      <c r="N100" s="133">
        <v>0</v>
      </c>
      <c r="O100" s="133">
        <v>0</v>
      </c>
      <c r="P100" s="133">
        <v>0</v>
      </c>
      <c r="Q100" s="133">
        <v>0</v>
      </c>
    </row>
    <row r="101" ht="23.1" customHeight="1" spans="1:17">
      <c r="A101" s="145" t="s">
        <v>397</v>
      </c>
      <c r="B101" s="133">
        <v>876</v>
      </c>
      <c r="C101" s="133">
        <v>0</v>
      </c>
      <c r="D101" s="133">
        <v>0</v>
      </c>
      <c r="E101" s="133">
        <v>0</v>
      </c>
      <c r="F101" s="133">
        <v>0</v>
      </c>
      <c r="G101" s="133">
        <v>876</v>
      </c>
      <c r="H101" s="133">
        <v>0</v>
      </c>
      <c r="I101" s="133">
        <v>876</v>
      </c>
      <c r="J101" s="133">
        <v>0</v>
      </c>
      <c r="K101" s="133">
        <v>0</v>
      </c>
      <c r="L101" s="133">
        <v>0</v>
      </c>
      <c r="M101" s="133">
        <v>0</v>
      </c>
      <c r="N101" s="133">
        <v>0</v>
      </c>
      <c r="O101" s="133">
        <v>0</v>
      </c>
      <c r="P101" s="133">
        <v>0</v>
      </c>
      <c r="Q101" s="133">
        <v>0</v>
      </c>
    </row>
    <row r="102" ht="23.1" customHeight="1" spans="1:17">
      <c r="A102" s="145" t="s">
        <v>398</v>
      </c>
      <c r="B102" s="133">
        <v>223.6</v>
      </c>
      <c r="C102" s="133">
        <v>0</v>
      </c>
      <c r="D102" s="133">
        <v>0</v>
      </c>
      <c r="E102" s="133">
        <v>0</v>
      </c>
      <c r="F102" s="133">
        <v>0</v>
      </c>
      <c r="G102" s="133">
        <v>223.6</v>
      </c>
      <c r="H102" s="133">
        <v>0</v>
      </c>
      <c r="I102" s="133">
        <v>223.6</v>
      </c>
      <c r="J102" s="133">
        <v>0</v>
      </c>
      <c r="K102" s="133">
        <v>0</v>
      </c>
      <c r="L102" s="133">
        <v>0</v>
      </c>
      <c r="M102" s="133">
        <v>0</v>
      </c>
      <c r="N102" s="133">
        <v>0</v>
      </c>
      <c r="O102" s="133">
        <v>0</v>
      </c>
      <c r="P102" s="133">
        <v>0</v>
      </c>
      <c r="Q102" s="133">
        <v>0</v>
      </c>
    </row>
    <row r="103" ht="23.1" customHeight="1" spans="1:17">
      <c r="A103" s="145" t="s">
        <v>399</v>
      </c>
      <c r="B103" s="133">
        <v>60</v>
      </c>
      <c r="C103" s="133">
        <v>0</v>
      </c>
      <c r="D103" s="133">
        <v>0</v>
      </c>
      <c r="E103" s="133">
        <v>0</v>
      </c>
      <c r="F103" s="133">
        <v>0</v>
      </c>
      <c r="G103" s="133">
        <v>60</v>
      </c>
      <c r="H103" s="133">
        <v>0</v>
      </c>
      <c r="I103" s="133">
        <v>60</v>
      </c>
      <c r="J103" s="133">
        <v>0</v>
      </c>
      <c r="K103" s="133">
        <v>0</v>
      </c>
      <c r="L103" s="133">
        <v>0</v>
      </c>
      <c r="M103" s="133">
        <v>0</v>
      </c>
      <c r="N103" s="133">
        <v>0</v>
      </c>
      <c r="O103" s="133">
        <v>0</v>
      </c>
      <c r="P103" s="133">
        <v>0</v>
      </c>
      <c r="Q103" s="133">
        <v>0</v>
      </c>
    </row>
    <row r="104" ht="23.1" customHeight="1" spans="1:17">
      <c r="A104" s="145" t="s">
        <v>400</v>
      </c>
      <c r="B104" s="133">
        <v>150</v>
      </c>
      <c r="C104" s="133">
        <v>0</v>
      </c>
      <c r="D104" s="133">
        <v>0</v>
      </c>
      <c r="E104" s="133">
        <v>0</v>
      </c>
      <c r="F104" s="133">
        <v>0</v>
      </c>
      <c r="G104" s="133">
        <v>150</v>
      </c>
      <c r="H104" s="133">
        <v>0</v>
      </c>
      <c r="I104" s="133">
        <v>150</v>
      </c>
      <c r="J104" s="133">
        <v>0</v>
      </c>
      <c r="K104" s="133">
        <v>0</v>
      </c>
      <c r="L104" s="133">
        <v>0</v>
      </c>
      <c r="M104" s="133">
        <v>0</v>
      </c>
      <c r="N104" s="133">
        <v>0</v>
      </c>
      <c r="O104" s="133">
        <v>0</v>
      </c>
      <c r="P104" s="133">
        <v>0</v>
      </c>
      <c r="Q104" s="133">
        <v>0</v>
      </c>
    </row>
    <row r="105" ht="23.1" customHeight="1" spans="1:17">
      <c r="A105" s="145" t="s">
        <v>331</v>
      </c>
      <c r="B105" s="133">
        <v>652.134448</v>
      </c>
      <c r="C105" s="133">
        <v>652.134448</v>
      </c>
      <c r="D105" s="133">
        <v>590.51128</v>
      </c>
      <c r="E105" s="133">
        <v>59.823168</v>
      </c>
      <c r="F105" s="133">
        <v>1.8</v>
      </c>
      <c r="G105" s="133">
        <v>0</v>
      </c>
      <c r="H105" s="133">
        <v>0</v>
      </c>
      <c r="I105" s="133">
        <v>0</v>
      </c>
      <c r="J105" s="133">
        <v>0</v>
      </c>
      <c r="K105" s="133">
        <v>0</v>
      </c>
      <c r="L105" s="133">
        <v>0</v>
      </c>
      <c r="M105" s="133">
        <v>0</v>
      </c>
      <c r="N105" s="133">
        <v>0</v>
      </c>
      <c r="O105" s="133">
        <v>0</v>
      </c>
      <c r="P105" s="133">
        <v>0</v>
      </c>
      <c r="Q105" s="133">
        <v>0</v>
      </c>
    </row>
    <row r="106" ht="23.1" customHeight="1" spans="1:17">
      <c r="A106" s="145" t="s">
        <v>401</v>
      </c>
      <c r="B106" s="133">
        <v>314</v>
      </c>
      <c r="C106" s="133">
        <v>0</v>
      </c>
      <c r="D106" s="133">
        <v>0</v>
      </c>
      <c r="E106" s="133">
        <v>0</v>
      </c>
      <c r="F106" s="133">
        <v>0</v>
      </c>
      <c r="G106" s="133">
        <v>314</v>
      </c>
      <c r="H106" s="133">
        <v>24</v>
      </c>
      <c r="I106" s="133">
        <v>290</v>
      </c>
      <c r="J106" s="133">
        <v>0</v>
      </c>
      <c r="K106" s="133">
        <v>0</v>
      </c>
      <c r="L106" s="133">
        <v>0</v>
      </c>
      <c r="M106" s="133">
        <v>0</v>
      </c>
      <c r="N106" s="133">
        <v>0</v>
      </c>
      <c r="O106" s="133">
        <v>0</v>
      </c>
      <c r="P106" s="133">
        <v>0</v>
      </c>
      <c r="Q106" s="133">
        <v>0</v>
      </c>
    </row>
    <row r="107" ht="23.1" customHeight="1" spans="1:17">
      <c r="A107" s="145" t="s">
        <v>402</v>
      </c>
      <c r="B107" s="133">
        <v>266</v>
      </c>
      <c r="C107" s="133">
        <v>76.462531</v>
      </c>
      <c r="D107" s="133">
        <v>76.462531</v>
      </c>
      <c r="E107" s="133">
        <v>0</v>
      </c>
      <c r="F107" s="133">
        <v>0</v>
      </c>
      <c r="G107" s="133">
        <v>189.6</v>
      </c>
      <c r="H107" s="133">
        <v>0</v>
      </c>
      <c r="I107" s="133">
        <v>189.6</v>
      </c>
      <c r="J107" s="133">
        <v>0</v>
      </c>
      <c r="K107" s="133">
        <v>0</v>
      </c>
      <c r="L107" s="133">
        <v>0</v>
      </c>
      <c r="M107" s="133">
        <v>0</v>
      </c>
      <c r="N107" s="133">
        <v>0</v>
      </c>
      <c r="O107" s="133">
        <v>0</v>
      </c>
      <c r="P107" s="133">
        <v>0</v>
      </c>
      <c r="Q107" s="133">
        <v>0</v>
      </c>
    </row>
    <row r="108" ht="23.1" customHeight="1" spans="1:17">
      <c r="A108" s="145" t="s">
        <v>403</v>
      </c>
      <c r="B108" s="133">
        <v>0.951831</v>
      </c>
      <c r="C108" s="133">
        <v>0.951831</v>
      </c>
      <c r="D108" s="133">
        <v>0.951831</v>
      </c>
      <c r="E108" s="133">
        <v>0</v>
      </c>
      <c r="F108" s="133">
        <v>0</v>
      </c>
      <c r="G108" s="133">
        <v>0</v>
      </c>
      <c r="H108" s="133">
        <v>0</v>
      </c>
      <c r="I108" s="133">
        <v>0</v>
      </c>
      <c r="J108" s="133">
        <v>0</v>
      </c>
      <c r="K108" s="133">
        <v>0</v>
      </c>
      <c r="L108" s="133">
        <v>0</v>
      </c>
      <c r="M108" s="133">
        <v>0</v>
      </c>
      <c r="N108" s="133">
        <v>0</v>
      </c>
      <c r="O108" s="133">
        <v>0</v>
      </c>
      <c r="P108" s="133">
        <v>0</v>
      </c>
      <c r="Q108" s="133">
        <v>0</v>
      </c>
    </row>
    <row r="109" ht="23.1" customHeight="1" spans="1:17">
      <c r="A109" s="145" t="s">
        <v>404</v>
      </c>
      <c r="B109" s="133">
        <v>0.951831</v>
      </c>
      <c r="C109" s="133">
        <v>0.951831</v>
      </c>
      <c r="D109" s="133">
        <v>0.951831</v>
      </c>
      <c r="E109" s="133">
        <v>0</v>
      </c>
      <c r="F109" s="133">
        <v>0</v>
      </c>
      <c r="G109" s="133">
        <v>0</v>
      </c>
      <c r="H109" s="133">
        <v>0</v>
      </c>
      <c r="I109" s="133">
        <v>0</v>
      </c>
      <c r="J109" s="133">
        <v>0</v>
      </c>
      <c r="K109" s="133">
        <v>0</v>
      </c>
      <c r="L109" s="133">
        <v>0</v>
      </c>
      <c r="M109" s="133">
        <v>0</v>
      </c>
      <c r="N109" s="133">
        <v>0</v>
      </c>
      <c r="O109" s="133">
        <v>0</v>
      </c>
      <c r="P109" s="133">
        <v>0</v>
      </c>
      <c r="Q109" s="133">
        <v>0</v>
      </c>
    </row>
    <row r="110" ht="23.1" customHeight="1" spans="1:17">
      <c r="A110" s="145" t="s">
        <v>405</v>
      </c>
      <c r="B110" s="133">
        <v>265.1107</v>
      </c>
      <c r="C110" s="133">
        <v>75.5107</v>
      </c>
      <c r="D110" s="133">
        <v>75.5107</v>
      </c>
      <c r="E110" s="133">
        <v>0</v>
      </c>
      <c r="F110" s="133">
        <v>0</v>
      </c>
      <c r="G110" s="133">
        <v>189.6</v>
      </c>
      <c r="H110" s="133">
        <v>0</v>
      </c>
      <c r="I110" s="133">
        <v>189.6</v>
      </c>
      <c r="J110" s="133">
        <v>0</v>
      </c>
      <c r="K110" s="133">
        <v>0</v>
      </c>
      <c r="L110" s="133">
        <v>0</v>
      </c>
      <c r="M110" s="133">
        <v>0</v>
      </c>
      <c r="N110" s="133">
        <v>0</v>
      </c>
      <c r="O110" s="133">
        <v>0</v>
      </c>
      <c r="P110" s="133">
        <v>0</v>
      </c>
      <c r="Q110" s="133">
        <v>0</v>
      </c>
    </row>
    <row r="111" ht="23.1" customHeight="1" spans="1:17">
      <c r="A111" s="145" t="s">
        <v>406</v>
      </c>
      <c r="B111" s="133">
        <v>75</v>
      </c>
      <c r="C111" s="133">
        <v>0</v>
      </c>
      <c r="D111" s="133">
        <v>0</v>
      </c>
      <c r="E111" s="133">
        <v>0</v>
      </c>
      <c r="F111" s="133">
        <v>0</v>
      </c>
      <c r="G111" s="133">
        <v>75</v>
      </c>
      <c r="H111" s="133">
        <v>0</v>
      </c>
      <c r="I111" s="133">
        <v>75</v>
      </c>
      <c r="J111" s="133">
        <v>0</v>
      </c>
      <c r="K111" s="133">
        <v>0</v>
      </c>
      <c r="L111" s="133">
        <v>0</v>
      </c>
      <c r="M111" s="133">
        <v>0</v>
      </c>
      <c r="N111" s="133">
        <v>0</v>
      </c>
      <c r="O111" s="133">
        <v>0</v>
      </c>
      <c r="P111" s="133">
        <v>0</v>
      </c>
      <c r="Q111" s="133">
        <v>0</v>
      </c>
    </row>
    <row r="112" ht="23.1" customHeight="1" spans="1:17">
      <c r="A112" s="145" t="s">
        <v>407</v>
      </c>
      <c r="B112" s="133">
        <v>70</v>
      </c>
      <c r="C112" s="133">
        <v>0</v>
      </c>
      <c r="D112" s="133">
        <v>0</v>
      </c>
      <c r="E112" s="133">
        <v>0</v>
      </c>
      <c r="F112" s="133">
        <v>0</v>
      </c>
      <c r="G112" s="133">
        <v>70</v>
      </c>
      <c r="H112" s="133">
        <v>0</v>
      </c>
      <c r="I112" s="133">
        <v>70</v>
      </c>
      <c r="J112" s="133">
        <v>0</v>
      </c>
      <c r="K112" s="133">
        <v>0</v>
      </c>
      <c r="L112" s="133">
        <v>0</v>
      </c>
      <c r="M112" s="133">
        <v>0</v>
      </c>
      <c r="N112" s="133">
        <v>0</v>
      </c>
      <c r="O112" s="133">
        <v>0</v>
      </c>
      <c r="P112" s="133">
        <v>0</v>
      </c>
      <c r="Q112" s="133">
        <v>0</v>
      </c>
    </row>
    <row r="113" ht="23.1" customHeight="1" spans="1:17">
      <c r="A113" s="145" t="s">
        <v>408</v>
      </c>
      <c r="B113" s="133">
        <v>120.1107</v>
      </c>
      <c r="C113" s="133">
        <v>75.5107</v>
      </c>
      <c r="D113" s="133">
        <v>75.5107</v>
      </c>
      <c r="E113" s="133">
        <v>0</v>
      </c>
      <c r="F113" s="133">
        <v>0</v>
      </c>
      <c r="G113" s="133">
        <v>44.6</v>
      </c>
      <c r="H113" s="133">
        <v>0</v>
      </c>
      <c r="I113" s="133">
        <v>44.6</v>
      </c>
      <c r="J113" s="133">
        <v>0</v>
      </c>
      <c r="K113" s="133">
        <v>0</v>
      </c>
      <c r="L113" s="133">
        <v>0</v>
      </c>
      <c r="M113" s="133">
        <v>0</v>
      </c>
      <c r="N113" s="133">
        <v>0</v>
      </c>
      <c r="O113" s="133">
        <v>0</v>
      </c>
      <c r="P113" s="133">
        <v>0</v>
      </c>
      <c r="Q113" s="133">
        <v>0</v>
      </c>
    </row>
    <row r="114" ht="23.1" customHeight="1" spans="1:17">
      <c r="A114" s="145" t="s">
        <v>409</v>
      </c>
      <c r="B114" s="133">
        <v>10257</v>
      </c>
      <c r="C114" s="133">
        <v>6012.56086</v>
      </c>
      <c r="D114" s="133">
        <v>4526.88886</v>
      </c>
      <c r="E114" s="133">
        <v>1485.672</v>
      </c>
      <c r="F114" s="133">
        <v>0</v>
      </c>
      <c r="G114" s="133">
        <v>4243.98</v>
      </c>
      <c r="H114" s="133">
        <v>0</v>
      </c>
      <c r="I114" s="133">
        <v>4211.98</v>
      </c>
      <c r="J114" s="133">
        <v>0</v>
      </c>
      <c r="K114" s="133">
        <v>0</v>
      </c>
      <c r="L114" s="133">
        <v>9</v>
      </c>
      <c r="M114" s="133">
        <v>23</v>
      </c>
      <c r="N114" s="133">
        <v>0</v>
      </c>
      <c r="O114" s="133">
        <v>0</v>
      </c>
      <c r="P114" s="133">
        <v>0</v>
      </c>
      <c r="Q114" s="133">
        <v>0</v>
      </c>
    </row>
    <row r="115" ht="23.1" customHeight="1" spans="1:17">
      <c r="A115" s="145" t="s">
        <v>410</v>
      </c>
      <c r="B115" s="133">
        <v>40</v>
      </c>
      <c r="C115" s="133">
        <v>0</v>
      </c>
      <c r="D115" s="133">
        <v>0</v>
      </c>
      <c r="E115" s="133">
        <v>0</v>
      </c>
      <c r="F115" s="133">
        <v>0</v>
      </c>
      <c r="G115" s="133">
        <v>40</v>
      </c>
      <c r="H115" s="133">
        <v>0</v>
      </c>
      <c r="I115" s="133">
        <v>40</v>
      </c>
      <c r="J115" s="133">
        <v>0</v>
      </c>
      <c r="K115" s="133">
        <v>0</v>
      </c>
      <c r="L115" s="133">
        <v>0</v>
      </c>
      <c r="M115" s="133">
        <v>0</v>
      </c>
      <c r="N115" s="133">
        <v>0</v>
      </c>
      <c r="O115" s="133">
        <v>0</v>
      </c>
      <c r="P115" s="133">
        <v>0</v>
      </c>
      <c r="Q115" s="133">
        <v>0</v>
      </c>
    </row>
    <row r="116" ht="23.1" customHeight="1" spans="1:17">
      <c r="A116" s="145" t="s">
        <v>411</v>
      </c>
      <c r="B116" s="133">
        <v>40</v>
      </c>
      <c r="C116" s="133">
        <v>0</v>
      </c>
      <c r="D116" s="133">
        <v>0</v>
      </c>
      <c r="E116" s="133">
        <v>0</v>
      </c>
      <c r="F116" s="133">
        <v>0</v>
      </c>
      <c r="G116" s="133">
        <v>40</v>
      </c>
      <c r="H116" s="133">
        <v>0</v>
      </c>
      <c r="I116" s="133">
        <v>40</v>
      </c>
      <c r="J116" s="133">
        <v>0</v>
      </c>
      <c r="K116" s="133">
        <v>0</v>
      </c>
      <c r="L116" s="133">
        <v>0</v>
      </c>
      <c r="M116" s="133">
        <v>0</v>
      </c>
      <c r="N116" s="133">
        <v>0</v>
      </c>
      <c r="O116" s="133">
        <v>0</v>
      </c>
      <c r="P116" s="133">
        <v>0</v>
      </c>
      <c r="Q116" s="133">
        <v>0</v>
      </c>
    </row>
    <row r="117" ht="23.1" customHeight="1" spans="1:17">
      <c r="A117" s="145" t="s">
        <v>412</v>
      </c>
      <c r="B117" s="133">
        <v>8633.587311</v>
      </c>
      <c r="C117" s="133">
        <v>5263.887311</v>
      </c>
      <c r="D117" s="133">
        <v>3964.815311</v>
      </c>
      <c r="E117" s="133">
        <v>1299.072</v>
      </c>
      <c r="F117" s="133">
        <v>0</v>
      </c>
      <c r="G117" s="133">
        <v>3369.7</v>
      </c>
      <c r="H117" s="133">
        <v>0</v>
      </c>
      <c r="I117" s="133">
        <v>3337.7</v>
      </c>
      <c r="J117" s="133">
        <v>0</v>
      </c>
      <c r="K117" s="133">
        <v>0</v>
      </c>
      <c r="L117" s="133">
        <v>9</v>
      </c>
      <c r="M117" s="133">
        <v>23</v>
      </c>
      <c r="N117" s="133">
        <v>0</v>
      </c>
      <c r="O117" s="133">
        <v>0</v>
      </c>
      <c r="P117" s="133">
        <v>0</v>
      </c>
      <c r="Q117" s="133">
        <v>0</v>
      </c>
    </row>
    <row r="118" ht="23.1" customHeight="1" spans="1:17">
      <c r="A118" s="145" t="s">
        <v>413</v>
      </c>
      <c r="B118" s="133">
        <v>5258.220911</v>
      </c>
      <c r="C118" s="133">
        <v>5258.220911</v>
      </c>
      <c r="D118" s="133">
        <v>3959.148911</v>
      </c>
      <c r="E118" s="133">
        <v>1299.072</v>
      </c>
      <c r="F118" s="133">
        <v>0</v>
      </c>
      <c r="G118" s="133">
        <v>0</v>
      </c>
      <c r="H118" s="133">
        <v>0</v>
      </c>
      <c r="I118" s="133">
        <v>0</v>
      </c>
      <c r="J118" s="133">
        <v>0</v>
      </c>
      <c r="K118" s="133">
        <v>0</v>
      </c>
      <c r="L118" s="133">
        <v>0</v>
      </c>
      <c r="M118" s="133">
        <v>0</v>
      </c>
      <c r="N118" s="133">
        <v>0</v>
      </c>
      <c r="O118" s="133">
        <v>0</v>
      </c>
      <c r="P118" s="133">
        <v>0</v>
      </c>
      <c r="Q118" s="133">
        <v>0</v>
      </c>
    </row>
    <row r="119" ht="23.1" customHeight="1" spans="1:17">
      <c r="A119" s="145" t="s">
        <v>414</v>
      </c>
      <c r="B119" s="133">
        <v>3006.7</v>
      </c>
      <c r="C119" s="133">
        <v>0</v>
      </c>
      <c r="D119" s="133">
        <v>0</v>
      </c>
      <c r="E119" s="133">
        <v>0</v>
      </c>
      <c r="F119" s="133">
        <v>0</v>
      </c>
      <c r="G119" s="133">
        <v>3006.7</v>
      </c>
      <c r="H119" s="133">
        <v>0</v>
      </c>
      <c r="I119" s="133">
        <v>3006.7</v>
      </c>
      <c r="J119" s="133">
        <v>0</v>
      </c>
      <c r="K119" s="133">
        <v>0</v>
      </c>
      <c r="L119" s="133">
        <v>0</v>
      </c>
      <c r="M119" s="133">
        <v>0</v>
      </c>
      <c r="N119" s="133">
        <v>0</v>
      </c>
      <c r="O119" s="133">
        <v>0</v>
      </c>
      <c r="P119" s="133">
        <v>0</v>
      </c>
      <c r="Q119" s="133">
        <v>0</v>
      </c>
    </row>
    <row r="120" ht="23.1" customHeight="1" spans="1:17">
      <c r="A120" s="145" t="s">
        <v>415</v>
      </c>
      <c r="B120" s="133">
        <v>343</v>
      </c>
      <c r="C120" s="133">
        <v>0</v>
      </c>
      <c r="D120" s="133">
        <v>0</v>
      </c>
      <c r="E120" s="133">
        <v>0</v>
      </c>
      <c r="F120" s="133">
        <v>0</v>
      </c>
      <c r="G120" s="133">
        <v>343</v>
      </c>
      <c r="H120" s="133">
        <v>0</v>
      </c>
      <c r="I120" s="133">
        <v>311</v>
      </c>
      <c r="J120" s="133">
        <v>0</v>
      </c>
      <c r="K120" s="133">
        <v>0</v>
      </c>
      <c r="L120" s="133">
        <v>9</v>
      </c>
      <c r="M120" s="133">
        <v>23</v>
      </c>
      <c r="N120" s="133">
        <v>0</v>
      </c>
      <c r="O120" s="133">
        <v>0</v>
      </c>
      <c r="P120" s="133">
        <v>0</v>
      </c>
      <c r="Q120" s="133">
        <v>0</v>
      </c>
    </row>
    <row r="121" ht="23.1" customHeight="1" spans="1:17">
      <c r="A121" s="145" t="s">
        <v>416</v>
      </c>
      <c r="B121" s="133">
        <v>20</v>
      </c>
      <c r="C121" s="133">
        <v>0</v>
      </c>
      <c r="D121" s="133">
        <v>0</v>
      </c>
      <c r="E121" s="133">
        <v>0</v>
      </c>
      <c r="F121" s="133">
        <v>0</v>
      </c>
      <c r="G121" s="133">
        <v>20</v>
      </c>
      <c r="H121" s="133">
        <v>0</v>
      </c>
      <c r="I121" s="133">
        <v>20</v>
      </c>
      <c r="J121" s="133">
        <v>0</v>
      </c>
      <c r="K121" s="133">
        <v>0</v>
      </c>
      <c r="L121" s="133">
        <v>0</v>
      </c>
      <c r="M121" s="133">
        <v>0</v>
      </c>
      <c r="N121" s="133">
        <v>0</v>
      </c>
      <c r="O121" s="133">
        <v>0</v>
      </c>
      <c r="P121" s="133">
        <v>0</v>
      </c>
      <c r="Q121" s="133">
        <v>0</v>
      </c>
    </row>
    <row r="122" ht="23.1" customHeight="1" spans="1:17">
      <c r="A122" s="145" t="s">
        <v>417</v>
      </c>
      <c r="B122" s="133">
        <v>5.6664</v>
      </c>
      <c r="C122" s="133">
        <v>5.6664</v>
      </c>
      <c r="D122" s="133">
        <v>5.6664</v>
      </c>
      <c r="E122" s="133">
        <v>0</v>
      </c>
      <c r="F122" s="133">
        <v>0</v>
      </c>
      <c r="G122" s="133">
        <v>0</v>
      </c>
      <c r="H122" s="133">
        <v>0</v>
      </c>
      <c r="I122" s="133">
        <v>0</v>
      </c>
      <c r="J122" s="133">
        <v>0</v>
      </c>
      <c r="K122" s="133">
        <v>0</v>
      </c>
      <c r="L122" s="133">
        <v>0</v>
      </c>
      <c r="M122" s="133">
        <v>0</v>
      </c>
      <c r="N122" s="133">
        <v>0</v>
      </c>
      <c r="O122" s="133">
        <v>0</v>
      </c>
      <c r="P122" s="133">
        <v>0</v>
      </c>
      <c r="Q122" s="133">
        <v>0</v>
      </c>
    </row>
    <row r="123" ht="23.1" customHeight="1" spans="1:17">
      <c r="A123" s="145" t="s">
        <v>418</v>
      </c>
      <c r="B123" s="133">
        <v>1582.953549</v>
      </c>
      <c r="C123" s="133">
        <v>748.673549</v>
      </c>
      <c r="D123" s="133">
        <v>562.073549</v>
      </c>
      <c r="E123" s="133">
        <v>186.6</v>
      </c>
      <c r="F123" s="133">
        <v>0</v>
      </c>
      <c r="G123" s="133">
        <v>834.28</v>
      </c>
      <c r="H123" s="133">
        <v>0</v>
      </c>
      <c r="I123" s="133">
        <v>834.28</v>
      </c>
      <c r="J123" s="133">
        <v>0</v>
      </c>
      <c r="K123" s="133">
        <v>0</v>
      </c>
      <c r="L123" s="133">
        <v>0</v>
      </c>
      <c r="M123" s="133">
        <v>0</v>
      </c>
      <c r="N123" s="133">
        <v>0</v>
      </c>
      <c r="O123" s="133">
        <v>0</v>
      </c>
      <c r="P123" s="133">
        <v>0</v>
      </c>
      <c r="Q123" s="133">
        <v>0</v>
      </c>
    </row>
    <row r="124" ht="23.1" customHeight="1" spans="1:17">
      <c r="A124" s="145" t="s">
        <v>419</v>
      </c>
      <c r="B124" s="133">
        <v>628.859549</v>
      </c>
      <c r="C124" s="133">
        <v>628.859549</v>
      </c>
      <c r="D124" s="133">
        <v>442.259549</v>
      </c>
      <c r="E124" s="133">
        <v>186.6</v>
      </c>
      <c r="F124" s="133">
        <v>0</v>
      </c>
      <c r="G124" s="133">
        <v>0</v>
      </c>
      <c r="H124" s="133">
        <v>0</v>
      </c>
      <c r="I124" s="133">
        <v>0</v>
      </c>
      <c r="J124" s="133">
        <v>0</v>
      </c>
      <c r="K124" s="133">
        <v>0</v>
      </c>
      <c r="L124" s="133">
        <v>0</v>
      </c>
      <c r="M124" s="133">
        <v>0</v>
      </c>
      <c r="N124" s="133">
        <v>0</v>
      </c>
      <c r="O124" s="133">
        <v>0</v>
      </c>
      <c r="P124" s="133">
        <v>0</v>
      </c>
      <c r="Q124" s="133">
        <v>0</v>
      </c>
    </row>
    <row r="125" ht="23.1" customHeight="1" spans="1:17">
      <c r="A125" s="145" t="s">
        <v>420</v>
      </c>
      <c r="B125" s="133">
        <v>796.44</v>
      </c>
      <c r="C125" s="133">
        <v>0</v>
      </c>
      <c r="D125" s="133">
        <v>0</v>
      </c>
      <c r="E125" s="133">
        <v>0</v>
      </c>
      <c r="F125" s="133">
        <v>0</v>
      </c>
      <c r="G125" s="133">
        <v>796.44</v>
      </c>
      <c r="H125" s="133">
        <v>0</v>
      </c>
      <c r="I125" s="133">
        <v>796.44</v>
      </c>
      <c r="J125" s="133">
        <v>0</v>
      </c>
      <c r="K125" s="133">
        <v>0</v>
      </c>
      <c r="L125" s="133">
        <v>0</v>
      </c>
      <c r="M125" s="133">
        <v>0</v>
      </c>
      <c r="N125" s="133">
        <v>0</v>
      </c>
      <c r="O125" s="133">
        <v>0</v>
      </c>
      <c r="P125" s="133">
        <v>0</v>
      </c>
      <c r="Q125" s="133">
        <v>0</v>
      </c>
    </row>
    <row r="126" ht="23.1" customHeight="1" spans="1:17">
      <c r="A126" s="145" t="s">
        <v>421</v>
      </c>
      <c r="B126" s="133">
        <v>17.84</v>
      </c>
      <c r="C126" s="133">
        <v>0</v>
      </c>
      <c r="D126" s="133">
        <v>0</v>
      </c>
      <c r="E126" s="133">
        <v>0</v>
      </c>
      <c r="F126" s="133">
        <v>0</v>
      </c>
      <c r="G126" s="133">
        <v>17.84</v>
      </c>
      <c r="H126" s="133">
        <v>0</v>
      </c>
      <c r="I126" s="133">
        <v>17.84</v>
      </c>
      <c r="J126" s="133">
        <v>0</v>
      </c>
      <c r="K126" s="133">
        <v>0</v>
      </c>
      <c r="L126" s="133">
        <v>0</v>
      </c>
      <c r="M126" s="133">
        <v>0</v>
      </c>
      <c r="N126" s="133">
        <v>0</v>
      </c>
      <c r="O126" s="133">
        <v>0</v>
      </c>
      <c r="P126" s="133">
        <v>0</v>
      </c>
      <c r="Q126" s="133">
        <v>0</v>
      </c>
    </row>
    <row r="127" ht="23.1" customHeight="1" spans="1:17">
      <c r="A127" s="145" t="s">
        <v>422</v>
      </c>
      <c r="B127" s="133">
        <v>20</v>
      </c>
      <c r="C127" s="133">
        <v>0</v>
      </c>
      <c r="D127" s="133">
        <v>0</v>
      </c>
      <c r="E127" s="133">
        <v>0</v>
      </c>
      <c r="F127" s="133">
        <v>0</v>
      </c>
      <c r="G127" s="133">
        <v>20</v>
      </c>
      <c r="H127" s="133">
        <v>0</v>
      </c>
      <c r="I127" s="133">
        <v>20</v>
      </c>
      <c r="J127" s="133">
        <v>0</v>
      </c>
      <c r="K127" s="133">
        <v>0</v>
      </c>
      <c r="L127" s="133">
        <v>0</v>
      </c>
      <c r="M127" s="133">
        <v>0</v>
      </c>
      <c r="N127" s="133">
        <v>0</v>
      </c>
      <c r="O127" s="133">
        <v>0</v>
      </c>
      <c r="P127" s="133">
        <v>0</v>
      </c>
      <c r="Q127" s="133">
        <v>0</v>
      </c>
    </row>
    <row r="128" ht="23.1" customHeight="1" spans="1:17">
      <c r="A128" s="145" t="s">
        <v>423</v>
      </c>
      <c r="B128" s="133">
        <v>119.814</v>
      </c>
      <c r="C128" s="133">
        <v>119.814</v>
      </c>
      <c r="D128" s="133">
        <v>119.814</v>
      </c>
      <c r="E128" s="133">
        <v>0</v>
      </c>
      <c r="F128" s="133">
        <v>0</v>
      </c>
      <c r="G128" s="133">
        <v>0</v>
      </c>
      <c r="H128" s="133">
        <v>0</v>
      </c>
      <c r="I128" s="133">
        <v>0</v>
      </c>
      <c r="J128" s="133">
        <v>0</v>
      </c>
      <c r="K128" s="133">
        <v>0</v>
      </c>
      <c r="L128" s="133">
        <v>0</v>
      </c>
      <c r="M128" s="133">
        <v>0</v>
      </c>
      <c r="N128" s="133">
        <v>0</v>
      </c>
      <c r="O128" s="133">
        <v>0</v>
      </c>
      <c r="P128" s="133">
        <v>0</v>
      </c>
      <c r="Q128" s="133">
        <v>0</v>
      </c>
    </row>
    <row r="129" ht="23.1" customHeight="1" spans="1:17">
      <c r="A129" s="145" t="s">
        <v>424</v>
      </c>
      <c r="B129" s="133">
        <v>43191</v>
      </c>
      <c r="C129" s="133">
        <v>31846.830191</v>
      </c>
      <c r="D129" s="133">
        <v>30711.299374</v>
      </c>
      <c r="E129" s="133">
        <v>1070.730817</v>
      </c>
      <c r="F129" s="133">
        <v>64.8</v>
      </c>
      <c r="G129" s="133">
        <v>11344.326068</v>
      </c>
      <c r="H129" s="133">
        <v>1887.193564</v>
      </c>
      <c r="I129" s="133">
        <v>9212.207588</v>
      </c>
      <c r="J129" s="133">
        <v>238.924916</v>
      </c>
      <c r="K129" s="133">
        <v>0</v>
      </c>
      <c r="L129" s="133">
        <v>6</v>
      </c>
      <c r="M129" s="133">
        <v>0</v>
      </c>
      <c r="N129" s="133">
        <v>0</v>
      </c>
      <c r="O129" s="133">
        <v>0</v>
      </c>
      <c r="P129" s="133">
        <v>0</v>
      </c>
      <c r="Q129" s="133">
        <v>0</v>
      </c>
    </row>
    <row r="130" ht="23.1" customHeight="1" spans="1:17">
      <c r="A130" s="145" t="s">
        <v>425</v>
      </c>
      <c r="B130" s="133">
        <v>643.542991</v>
      </c>
      <c r="C130" s="133">
        <v>482.942991</v>
      </c>
      <c r="D130" s="133">
        <v>418.719066</v>
      </c>
      <c r="E130" s="133">
        <v>64.223925</v>
      </c>
      <c r="F130" s="133">
        <v>0</v>
      </c>
      <c r="G130" s="133">
        <v>160.6</v>
      </c>
      <c r="H130" s="133">
        <v>0</v>
      </c>
      <c r="I130" s="133">
        <v>160.6</v>
      </c>
      <c r="J130" s="133">
        <v>0</v>
      </c>
      <c r="K130" s="133">
        <v>0</v>
      </c>
      <c r="L130" s="133">
        <v>0</v>
      </c>
      <c r="M130" s="133">
        <v>0</v>
      </c>
      <c r="N130" s="133">
        <v>0</v>
      </c>
      <c r="O130" s="133">
        <v>0</v>
      </c>
      <c r="P130" s="133">
        <v>0</v>
      </c>
      <c r="Q130" s="133">
        <v>0</v>
      </c>
    </row>
    <row r="131" ht="23.1" customHeight="1" spans="1:17">
      <c r="A131" s="145" t="s">
        <v>426</v>
      </c>
      <c r="B131" s="133">
        <v>165.741752</v>
      </c>
      <c r="C131" s="133">
        <v>165.741752</v>
      </c>
      <c r="D131" s="133">
        <v>134.568104</v>
      </c>
      <c r="E131" s="133">
        <v>31.173648</v>
      </c>
      <c r="F131" s="133">
        <v>0</v>
      </c>
      <c r="G131" s="133">
        <v>0</v>
      </c>
      <c r="H131" s="133">
        <v>0</v>
      </c>
      <c r="I131" s="133">
        <v>0</v>
      </c>
      <c r="J131" s="133">
        <v>0</v>
      </c>
      <c r="K131" s="133">
        <v>0</v>
      </c>
      <c r="L131" s="133">
        <v>0</v>
      </c>
      <c r="M131" s="133">
        <v>0</v>
      </c>
      <c r="N131" s="133">
        <v>0</v>
      </c>
      <c r="O131" s="133">
        <v>0</v>
      </c>
      <c r="P131" s="133">
        <v>0</v>
      </c>
      <c r="Q131" s="133">
        <v>0</v>
      </c>
    </row>
    <row r="132" ht="23.1" customHeight="1" spans="1:17">
      <c r="A132" s="145" t="s">
        <v>427</v>
      </c>
      <c r="B132" s="133">
        <v>160.6</v>
      </c>
      <c r="C132" s="133">
        <v>0</v>
      </c>
      <c r="D132" s="133">
        <v>0</v>
      </c>
      <c r="E132" s="133">
        <v>0</v>
      </c>
      <c r="F132" s="133">
        <v>0</v>
      </c>
      <c r="G132" s="133">
        <v>160.6</v>
      </c>
      <c r="H132" s="133">
        <v>0</v>
      </c>
      <c r="I132" s="133">
        <v>160.6</v>
      </c>
      <c r="J132" s="133">
        <v>0</v>
      </c>
      <c r="K132" s="133">
        <v>0</v>
      </c>
      <c r="L132" s="133">
        <v>0</v>
      </c>
      <c r="M132" s="133">
        <v>0</v>
      </c>
      <c r="N132" s="133">
        <v>0</v>
      </c>
      <c r="O132" s="133">
        <v>0</v>
      </c>
      <c r="P132" s="133">
        <v>0</v>
      </c>
      <c r="Q132" s="133">
        <v>0</v>
      </c>
    </row>
    <row r="133" ht="23.1" customHeight="1" spans="1:17">
      <c r="A133" s="145" t="s">
        <v>428</v>
      </c>
      <c r="B133" s="133">
        <v>317.201239</v>
      </c>
      <c r="C133" s="133">
        <v>317.201239</v>
      </c>
      <c r="D133" s="133">
        <v>284.150962</v>
      </c>
      <c r="E133" s="133">
        <v>33.050277</v>
      </c>
      <c r="F133" s="133">
        <v>0</v>
      </c>
      <c r="G133" s="133">
        <v>0</v>
      </c>
      <c r="H133" s="133">
        <v>0</v>
      </c>
      <c r="I133" s="133">
        <v>0</v>
      </c>
      <c r="J133" s="133">
        <v>0</v>
      </c>
      <c r="K133" s="133">
        <v>0</v>
      </c>
      <c r="L133" s="133">
        <v>0</v>
      </c>
      <c r="M133" s="133">
        <v>0</v>
      </c>
      <c r="N133" s="133">
        <v>0</v>
      </c>
      <c r="O133" s="133">
        <v>0</v>
      </c>
      <c r="P133" s="133">
        <v>0</v>
      </c>
      <c r="Q133" s="133">
        <v>0</v>
      </c>
    </row>
    <row r="134" ht="23.1" customHeight="1" spans="1:17">
      <c r="A134" s="145" t="s">
        <v>429</v>
      </c>
      <c r="B134" s="133">
        <v>33209.909997</v>
      </c>
      <c r="C134" s="133">
        <v>29891.809997</v>
      </c>
      <c r="D134" s="133">
        <v>28906.767859</v>
      </c>
      <c r="E134" s="133">
        <v>920.242138</v>
      </c>
      <c r="F134" s="133">
        <v>64.8</v>
      </c>
      <c r="G134" s="133">
        <v>3318.1</v>
      </c>
      <c r="H134" s="133">
        <v>1648</v>
      </c>
      <c r="I134" s="133">
        <v>1462.3</v>
      </c>
      <c r="J134" s="133">
        <v>207.8</v>
      </c>
      <c r="K134" s="133">
        <v>0</v>
      </c>
      <c r="L134" s="133">
        <v>0</v>
      </c>
      <c r="M134" s="133">
        <v>0</v>
      </c>
      <c r="N134" s="133">
        <v>0</v>
      </c>
      <c r="O134" s="133">
        <v>0</v>
      </c>
      <c r="P134" s="133">
        <v>0</v>
      </c>
      <c r="Q134" s="133">
        <v>0</v>
      </c>
    </row>
    <row r="135" ht="23.1" customHeight="1" spans="1:17">
      <c r="A135" s="145" t="s">
        <v>430</v>
      </c>
      <c r="B135" s="133">
        <v>1911.020208</v>
      </c>
      <c r="C135" s="133">
        <v>1911.020208</v>
      </c>
      <c r="D135" s="133">
        <v>1855.830843</v>
      </c>
      <c r="E135" s="133">
        <v>51.349365</v>
      </c>
      <c r="F135" s="133">
        <v>3.84</v>
      </c>
      <c r="G135" s="133">
        <v>0</v>
      </c>
      <c r="H135" s="133">
        <v>0</v>
      </c>
      <c r="I135" s="133">
        <v>0</v>
      </c>
      <c r="J135" s="133">
        <v>0</v>
      </c>
      <c r="K135" s="133">
        <v>0</v>
      </c>
      <c r="L135" s="133">
        <v>0</v>
      </c>
      <c r="M135" s="133">
        <v>0</v>
      </c>
      <c r="N135" s="133">
        <v>0</v>
      </c>
      <c r="O135" s="133">
        <v>0</v>
      </c>
      <c r="P135" s="133">
        <v>0</v>
      </c>
      <c r="Q135" s="133">
        <v>0</v>
      </c>
    </row>
    <row r="136" ht="23.1" customHeight="1" spans="1:17">
      <c r="A136" s="145" t="s">
        <v>431</v>
      </c>
      <c r="B136" s="133">
        <v>11629.451114</v>
      </c>
      <c r="C136" s="133">
        <v>11629.451114</v>
      </c>
      <c r="D136" s="133">
        <v>11262.560203</v>
      </c>
      <c r="E136" s="133">
        <v>359.330911</v>
      </c>
      <c r="F136" s="133">
        <v>7.56</v>
      </c>
      <c r="G136" s="133">
        <v>0</v>
      </c>
      <c r="H136" s="133">
        <v>0</v>
      </c>
      <c r="I136" s="133">
        <v>0</v>
      </c>
      <c r="J136" s="133">
        <v>0</v>
      </c>
      <c r="K136" s="133">
        <v>0</v>
      </c>
      <c r="L136" s="133">
        <v>0</v>
      </c>
      <c r="M136" s="133">
        <v>0</v>
      </c>
      <c r="N136" s="133">
        <v>0</v>
      </c>
      <c r="O136" s="133">
        <v>0</v>
      </c>
      <c r="P136" s="133">
        <v>0</v>
      </c>
      <c r="Q136" s="133">
        <v>0</v>
      </c>
    </row>
    <row r="137" ht="23.1" customHeight="1" spans="1:17">
      <c r="A137" s="145" t="s">
        <v>432</v>
      </c>
      <c r="B137" s="133">
        <v>11382.336387</v>
      </c>
      <c r="C137" s="133">
        <v>11382.336387</v>
      </c>
      <c r="D137" s="133">
        <v>11043.806429</v>
      </c>
      <c r="E137" s="133">
        <v>332.769958</v>
      </c>
      <c r="F137" s="133">
        <v>5.76</v>
      </c>
      <c r="G137" s="133">
        <v>0</v>
      </c>
      <c r="H137" s="133">
        <v>0</v>
      </c>
      <c r="I137" s="133">
        <v>0</v>
      </c>
      <c r="J137" s="133">
        <v>0</v>
      </c>
      <c r="K137" s="133">
        <v>0</v>
      </c>
      <c r="L137" s="133">
        <v>0</v>
      </c>
      <c r="M137" s="133">
        <v>0</v>
      </c>
      <c r="N137" s="133">
        <v>0</v>
      </c>
      <c r="O137" s="133">
        <v>0</v>
      </c>
      <c r="P137" s="133">
        <v>0</v>
      </c>
      <c r="Q137" s="133">
        <v>0</v>
      </c>
    </row>
    <row r="138" ht="23.1" customHeight="1" spans="1:17">
      <c r="A138" s="145" t="s">
        <v>433</v>
      </c>
      <c r="B138" s="133">
        <v>4664.269739</v>
      </c>
      <c r="C138" s="133">
        <v>4639.269739</v>
      </c>
      <c r="D138" s="133">
        <v>4454.959375</v>
      </c>
      <c r="E138" s="133">
        <v>136.670364</v>
      </c>
      <c r="F138" s="133">
        <v>47.64</v>
      </c>
      <c r="G138" s="133">
        <v>25</v>
      </c>
      <c r="H138" s="133">
        <v>0</v>
      </c>
      <c r="I138" s="133">
        <v>25</v>
      </c>
      <c r="J138" s="133">
        <v>0</v>
      </c>
      <c r="K138" s="133">
        <v>0</v>
      </c>
      <c r="L138" s="133">
        <v>0</v>
      </c>
      <c r="M138" s="133">
        <v>0</v>
      </c>
      <c r="N138" s="133">
        <v>0</v>
      </c>
      <c r="O138" s="133">
        <v>0</v>
      </c>
      <c r="P138" s="133">
        <v>0</v>
      </c>
      <c r="Q138" s="133">
        <v>0</v>
      </c>
    </row>
    <row r="139" ht="23.1" customHeight="1" spans="1:17">
      <c r="A139" s="145" t="s">
        <v>434</v>
      </c>
      <c r="B139" s="133">
        <v>3622.832549</v>
      </c>
      <c r="C139" s="133">
        <v>329.732549</v>
      </c>
      <c r="D139" s="133">
        <v>289.611009</v>
      </c>
      <c r="E139" s="133">
        <v>40.12154</v>
      </c>
      <c r="F139" s="133">
        <v>0</v>
      </c>
      <c r="G139" s="133">
        <v>3293.1</v>
      </c>
      <c r="H139" s="133">
        <v>1648</v>
      </c>
      <c r="I139" s="133">
        <v>1437.3</v>
      </c>
      <c r="J139" s="133">
        <v>207.8</v>
      </c>
      <c r="K139" s="133">
        <v>0</v>
      </c>
      <c r="L139" s="133">
        <v>0</v>
      </c>
      <c r="M139" s="133">
        <v>0</v>
      </c>
      <c r="N139" s="133">
        <v>0</v>
      </c>
      <c r="O139" s="133">
        <v>0</v>
      </c>
      <c r="P139" s="133">
        <v>0</v>
      </c>
      <c r="Q139" s="133">
        <v>0</v>
      </c>
    </row>
    <row r="140" ht="23.1" customHeight="1" spans="1:17">
      <c r="A140" s="145" t="s">
        <v>435</v>
      </c>
      <c r="B140" s="133">
        <v>1215.133407</v>
      </c>
      <c r="C140" s="133">
        <v>939.507339</v>
      </c>
      <c r="D140" s="133">
        <v>909.862614</v>
      </c>
      <c r="E140" s="133">
        <v>29.644725</v>
      </c>
      <c r="F140" s="133">
        <v>0</v>
      </c>
      <c r="G140" s="133">
        <v>275.626068</v>
      </c>
      <c r="H140" s="133">
        <v>239.193564</v>
      </c>
      <c r="I140" s="133">
        <v>5.307588</v>
      </c>
      <c r="J140" s="133">
        <v>31.124916</v>
      </c>
      <c r="K140" s="133">
        <v>0</v>
      </c>
      <c r="L140" s="133">
        <v>0</v>
      </c>
      <c r="M140" s="133">
        <v>0</v>
      </c>
      <c r="N140" s="133">
        <v>0</v>
      </c>
      <c r="O140" s="133">
        <v>0</v>
      </c>
      <c r="P140" s="133">
        <v>0</v>
      </c>
      <c r="Q140" s="133">
        <v>0</v>
      </c>
    </row>
    <row r="141" ht="23.1" customHeight="1" spans="1:17">
      <c r="A141" s="145" t="s">
        <v>436</v>
      </c>
      <c r="B141" s="133">
        <v>1215.133407</v>
      </c>
      <c r="C141" s="133">
        <v>939.507339</v>
      </c>
      <c r="D141" s="133">
        <v>909.862614</v>
      </c>
      <c r="E141" s="133">
        <v>29.644725</v>
      </c>
      <c r="F141" s="133">
        <v>0</v>
      </c>
      <c r="G141" s="133">
        <v>275.626068</v>
      </c>
      <c r="H141" s="133">
        <v>239.193564</v>
      </c>
      <c r="I141" s="133">
        <v>5.307588</v>
      </c>
      <c r="J141" s="133">
        <v>31.124916</v>
      </c>
      <c r="K141" s="133">
        <v>0</v>
      </c>
      <c r="L141" s="133">
        <v>0</v>
      </c>
      <c r="M141" s="133">
        <v>0</v>
      </c>
      <c r="N141" s="133">
        <v>0</v>
      </c>
      <c r="O141" s="133">
        <v>0</v>
      </c>
      <c r="P141" s="133">
        <v>0</v>
      </c>
      <c r="Q141" s="133">
        <v>0</v>
      </c>
    </row>
    <row r="142" ht="23.1" customHeight="1" spans="1:17">
      <c r="A142" s="145" t="s">
        <v>437</v>
      </c>
      <c r="B142" s="133">
        <v>85.908294</v>
      </c>
      <c r="C142" s="133">
        <v>32.908294</v>
      </c>
      <c r="D142" s="133">
        <v>28.493686</v>
      </c>
      <c r="E142" s="133">
        <v>4.414608</v>
      </c>
      <c r="F142" s="133">
        <v>0</v>
      </c>
      <c r="G142" s="133">
        <v>53</v>
      </c>
      <c r="H142" s="133">
        <v>0</v>
      </c>
      <c r="I142" s="133">
        <v>47</v>
      </c>
      <c r="J142" s="133">
        <v>0</v>
      </c>
      <c r="K142" s="133">
        <v>0</v>
      </c>
      <c r="L142" s="133">
        <v>6</v>
      </c>
      <c r="M142" s="133">
        <v>0</v>
      </c>
      <c r="N142" s="133">
        <v>0</v>
      </c>
      <c r="O142" s="133">
        <v>0</v>
      </c>
      <c r="P142" s="133">
        <v>0</v>
      </c>
      <c r="Q142" s="133">
        <v>0</v>
      </c>
    </row>
    <row r="143" ht="23.1" customHeight="1" spans="1:17">
      <c r="A143" s="145" t="s">
        <v>438</v>
      </c>
      <c r="B143" s="133">
        <v>85.908294</v>
      </c>
      <c r="C143" s="133">
        <v>32.908294</v>
      </c>
      <c r="D143" s="133">
        <v>28.493686</v>
      </c>
      <c r="E143" s="133">
        <v>4.414608</v>
      </c>
      <c r="F143" s="133">
        <v>0</v>
      </c>
      <c r="G143" s="133">
        <v>53</v>
      </c>
      <c r="H143" s="133">
        <v>0</v>
      </c>
      <c r="I143" s="133">
        <v>47</v>
      </c>
      <c r="J143" s="133">
        <v>0</v>
      </c>
      <c r="K143" s="133">
        <v>0</v>
      </c>
      <c r="L143" s="133">
        <v>6</v>
      </c>
      <c r="M143" s="133">
        <v>0</v>
      </c>
      <c r="N143" s="133">
        <v>0</v>
      </c>
      <c r="O143" s="133">
        <v>0</v>
      </c>
      <c r="P143" s="133">
        <v>0</v>
      </c>
      <c r="Q143" s="133">
        <v>0</v>
      </c>
    </row>
    <row r="144" ht="23.1" customHeight="1" spans="1:17">
      <c r="A144" s="145" t="s">
        <v>439</v>
      </c>
      <c r="B144" s="133">
        <v>836.66157</v>
      </c>
      <c r="C144" s="133">
        <v>499.66157</v>
      </c>
      <c r="D144" s="133">
        <v>447.456149</v>
      </c>
      <c r="E144" s="133">
        <v>52.205421</v>
      </c>
      <c r="F144" s="133">
        <v>0</v>
      </c>
      <c r="G144" s="133">
        <v>337</v>
      </c>
      <c r="H144" s="133">
        <v>0</v>
      </c>
      <c r="I144" s="133">
        <v>337</v>
      </c>
      <c r="J144" s="133">
        <v>0</v>
      </c>
      <c r="K144" s="133">
        <v>0</v>
      </c>
      <c r="L144" s="133">
        <v>0</v>
      </c>
      <c r="M144" s="133">
        <v>0</v>
      </c>
      <c r="N144" s="133">
        <v>0</v>
      </c>
      <c r="O144" s="133">
        <v>0</v>
      </c>
      <c r="P144" s="133">
        <v>0</v>
      </c>
      <c r="Q144" s="133">
        <v>0</v>
      </c>
    </row>
    <row r="145" ht="23.1" customHeight="1" spans="1:17">
      <c r="A145" s="145" t="s">
        <v>440</v>
      </c>
      <c r="B145" s="133">
        <v>572.347589</v>
      </c>
      <c r="C145" s="133">
        <v>235.347589</v>
      </c>
      <c r="D145" s="133">
        <v>191.704717</v>
      </c>
      <c r="E145" s="133">
        <v>43.642872</v>
      </c>
      <c r="F145" s="133">
        <v>0</v>
      </c>
      <c r="G145" s="133">
        <v>337</v>
      </c>
      <c r="H145" s="133">
        <v>0</v>
      </c>
      <c r="I145" s="133">
        <v>337</v>
      </c>
      <c r="J145" s="133">
        <v>0</v>
      </c>
      <c r="K145" s="133">
        <v>0</v>
      </c>
      <c r="L145" s="133">
        <v>0</v>
      </c>
      <c r="M145" s="133">
        <v>0</v>
      </c>
      <c r="N145" s="133">
        <v>0</v>
      </c>
      <c r="O145" s="133">
        <v>0</v>
      </c>
      <c r="P145" s="133">
        <v>0</v>
      </c>
      <c r="Q145" s="133">
        <v>0</v>
      </c>
    </row>
    <row r="146" ht="23.1" customHeight="1" spans="1:17">
      <c r="A146" s="145" t="s">
        <v>441</v>
      </c>
      <c r="B146" s="133">
        <v>264.313981</v>
      </c>
      <c r="C146" s="133">
        <v>264.313981</v>
      </c>
      <c r="D146" s="133">
        <v>255.751432</v>
      </c>
      <c r="E146" s="133">
        <v>8.562549</v>
      </c>
      <c r="F146" s="133">
        <v>0</v>
      </c>
      <c r="G146" s="133">
        <v>0</v>
      </c>
      <c r="H146" s="133">
        <v>0</v>
      </c>
      <c r="I146" s="133">
        <v>0</v>
      </c>
      <c r="J146" s="133">
        <v>0</v>
      </c>
      <c r="K146" s="133">
        <v>0</v>
      </c>
      <c r="L146" s="133">
        <v>0</v>
      </c>
      <c r="M146" s="133">
        <v>0</v>
      </c>
      <c r="N146" s="133">
        <v>0</v>
      </c>
      <c r="O146" s="133">
        <v>0</v>
      </c>
      <c r="P146" s="133">
        <v>0</v>
      </c>
      <c r="Q146" s="133">
        <v>0</v>
      </c>
    </row>
    <row r="147" ht="23.1" customHeight="1" spans="1:17">
      <c r="A147" s="145" t="s">
        <v>442</v>
      </c>
      <c r="B147" s="133">
        <v>7200</v>
      </c>
      <c r="C147" s="133">
        <v>0</v>
      </c>
      <c r="D147" s="133">
        <v>0</v>
      </c>
      <c r="E147" s="133">
        <v>0</v>
      </c>
      <c r="F147" s="133">
        <v>0</v>
      </c>
      <c r="G147" s="133">
        <v>7200</v>
      </c>
      <c r="H147" s="133">
        <v>0</v>
      </c>
      <c r="I147" s="133">
        <v>7200</v>
      </c>
      <c r="J147" s="133">
        <v>0</v>
      </c>
      <c r="K147" s="133">
        <v>0</v>
      </c>
      <c r="L147" s="133">
        <v>0</v>
      </c>
      <c r="M147" s="133">
        <v>0</v>
      </c>
      <c r="N147" s="133">
        <v>0</v>
      </c>
      <c r="O147" s="133">
        <v>0</v>
      </c>
      <c r="P147" s="133">
        <v>0</v>
      </c>
      <c r="Q147" s="133">
        <v>0</v>
      </c>
    </row>
    <row r="148" ht="23.1" customHeight="1" spans="1:17">
      <c r="A148" s="145" t="s">
        <v>443</v>
      </c>
      <c r="B148" s="133">
        <v>7200</v>
      </c>
      <c r="C148" s="133">
        <v>0</v>
      </c>
      <c r="D148" s="133">
        <v>0</v>
      </c>
      <c r="E148" s="133">
        <v>0</v>
      </c>
      <c r="F148" s="133">
        <v>0</v>
      </c>
      <c r="G148" s="133">
        <v>7200</v>
      </c>
      <c r="H148" s="133">
        <v>0</v>
      </c>
      <c r="I148" s="133">
        <v>7200</v>
      </c>
      <c r="J148" s="133">
        <v>0</v>
      </c>
      <c r="K148" s="133">
        <v>0</v>
      </c>
      <c r="L148" s="133">
        <v>0</v>
      </c>
      <c r="M148" s="133">
        <v>0</v>
      </c>
      <c r="N148" s="133">
        <v>0</v>
      </c>
      <c r="O148" s="133">
        <v>0</v>
      </c>
      <c r="P148" s="133">
        <v>0</v>
      </c>
      <c r="Q148" s="133">
        <v>0</v>
      </c>
    </row>
    <row r="149" ht="23.1" customHeight="1" spans="1:17">
      <c r="A149" s="145" t="s">
        <v>444</v>
      </c>
      <c r="B149" s="133">
        <v>6551</v>
      </c>
      <c r="C149" s="133">
        <v>256.801072</v>
      </c>
      <c r="D149" s="133">
        <v>211.0184</v>
      </c>
      <c r="E149" s="133">
        <v>45.782672</v>
      </c>
      <c r="F149" s="133">
        <v>0</v>
      </c>
      <c r="G149" s="133">
        <v>6294.6</v>
      </c>
      <c r="H149" s="133">
        <v>18.6</v>
      </c>
      <c r="I149" s="133">
        <v>6276</v>
      </c>
      <c r="J149" s="133">
        <v>0</v>
      </c>
      <c r="K149" s="133">
        <v>0</v>
      </c>
      <c r="L149" s="133">
        <v>0</v>
      </c>
      <c r="M149" s="133">
        <v>0</v>
      </c>
      <c r="N149" s="133">
        <v>0</v>
      </c>
      <c r="O149" s="133">
        <v>0</v>
      </c>
      <c r="P149" s="133">
        <v>0</v>
      </c>
      <c r="Q149" s="133">
        <v>0</v>
      </c>
    </row>
    <row r="150" ht="23.1" customHeight="1" spans="1:17">
      <c r="A150" s="145" t="s">
        <v>445</v>
      </c>
      <c r="B150" s="133">
        <v>6000</v>
      </c>
      <c r="C150" s="133">
        <v>0</v>
      </c>
      <c r="D150" s="133">
        <v>0</v>
      </c>
      <c r="E150" s="133">
        <v>0</v>
      </c>
      <c r="F150" s="133">
        <v>0</v>
      </c>
      <c r="G150" s="133">
        <v>6000</v>
      </c>
      <c r="H150" s="133">
        <v>0</v>
      </c>
      <c r="I150" s="133">
        <v>6000</v>
      </c>
      <c r="J150" s="133">
        <v>0</v>
      </c>
      <c r="K150" s="133">
        <v>0</v>
      </c>
      <c r="L150" s="133">
        <v>0</v>
      </c>
      <c r="M150" s="133">
        <v>0</v>
      </c>
      <c r="N150" s="133">
        <v>0</v>
      </c>
      <c r="O150" s="133">
        <v>0</v>
      </c>
      <c r="P150" s="133">
        <v>0</v>
      </c>
      <c r="Q150" s="133">
        <v>0</v>
      </c>
    </row>
    <row r="151" ht="23.1" customHeight="1" spans="1:17">
      <c r="A151" s="145" t="s">
        <v>446</v>
      </c>
      <c r="B151" s="133">
        <v>6000</v>
      </c>
      <c r="C151" s="133">
        <v>0</v>
      </c>
      <c r="D151" s="133">
        <v>0</v>
      </c>
      <c r="E151" s="133">
        <v>0</v>
      </c>
      <c r="F151" s="133">
        <v>0</v>
      </c>
      <c r="G151" s="133">
        <v>6000</v>
      </c>
      <c r="H151" s="133">
        <v>0</v>
      </c>
      <c r="I151" s="133">
        <v>6000</v>
      </c>
      <c r="J151" s="133">
        <v>0</v>
      </c>
      <c r="K151" s="133">
        <v>0</v>
      </c>
      <c r="L151" s="133">
        <v>0</v>
      </c>
      <c r="M151" s="133">
        <v>0</v>
      </c>
      <c r="N151" s="133">
        <v>0</v>
      </c>
      <c r="O151" s="133">
        <v>0</v>
      </c>
      <c r="P151" s="133">
        <v>0</v>
      </c>
      <c r="Q151" s="133">
        <v>0</v>
      </c>
    </row>
    <row r="152" ht="23.1" customHeight="1" spans="1:17">
      <c r="A152" s="145" t="s">
        <v>447</v>
      </c>
      <c r="B152" s="133">
        <v>279.75666</v>
      </c>
      <c r="C152" s="133">
        <v>179.75666</v>
      </c>
      <c r="D152" s="133">
        <v>148.444276</v>
      </c>
      <c r="E152" s="133">
        <v>31.312384</v>
      </c>
      <c r="F152" s="133">
        <v>0</v>
      </c>
      <c r="G152" s="133">
        <v>100</v>
      </c>
      <c r="H152" s="133">
        <v>4</v>
      </c>
      <c r="I152" s="133">
        <v>96</v>
      </c>
      <c r="J152" s="133">
        <v>0</v>
      </c>
      <c r="K152" s="133">
        <v>0</v>
      </c>
      <c r="L152" s="133">
        <v>0</v>
      </c>
      <c r="M152" s="133">
        <v>0</v>
      </c>
      <c r="N152" s="133">
        <v>0</v>
      </c>
      <c r="O152" s="133">
        <v>0</v>
      </c>
      <c r="P152" s="133">
        <v>0</v>
      </c>
      <c r="Q152" s="133">
        <v>0</v>
      </c>
    </row>
    <row r="153" ht="23.1" customHeight="1" spans="1:17">
      <c r="A153" s="145" t="s">
        <v>448</v>
      </c>
      <c r="B153" s="133">
        <v>279.75666</v>
      </c>
      <c r="C153" s="133">
        <v>179.75666</v>
      </c>
      <c r="D153" s="133">
        <v>148.444276</v>
      </c>
      <c r="E153" s="133">
        <v>31.312384</v>
      </c>
      <c r="F153" s="133">
        <v>0</v>
      </c>
      <c r="G153" s="133">
        <v>100</v>
      </c>
      <c r="H153" s="133">
        <v>4</v>
      </c>
      <c r="I153" s="133">
        <v>96</v>
      </c>
      <c r="J153" s="133">
        <v>0</v>
      </c>
      <c r="K153" s="133">
        <v>0</v>
      </c>
      <c r="L153" s="133">
        <v>0</v>
      </c>
      <c r="M153" s="133">
        <v>0</v>
      </c>
      <c r="N153" s="133">
        <v>0</v>
      </c>
      <c r="O153" s="133">
        <v>0</v>
      </c>
      <c r="P153" s="133">
        <v>0</v>
      </c>
      <c r="Q153" s="133">
        <v>0</v>
      </c>
    </row>
    <row r="154" ht="23.1" customHeight="1" spans="1:17">
      <c r="A154" s="145" t="s">
        <v>449</v>
      </c>
      <c r="B154" s="133">
        <v>271.644412</v>
      </c>
      <c r="C154" s="133">
        <v>77.044412</v>
      </c>
      <c r="D154" s="133">
        <v>62.574124</v>
      </c>
      <c r="E154" s="133">
        <v>14.470288</v>
      </c>
      <c r="F154" s="133">
        <v>0</v>
      </c>
      <c r="G154" s="133">
        <v>194.6</v>
      </c>
      <c r="H154" s="133">
        <v>14.6</v>
      </c>
      <c r="I154" s="133">
        <v>180</v>
      </c>
      <c r="J154" s="133">
        <v>0</v>
      </c>
      <c r="K154" s="133">
        <v>0</v>
      </c>
      <c r="L154" s="133">
        <v>0</v>
      </c>
      <c r="M154" s="133">
        <v>0</v>
      </c>
      <c r="N154" s="133">
        <v>0</v>
      </c>
      <c r="O154" s="133">
        <v>0</v>
      </c>
      <c r="P154" s="133">
        <v>0</v>
      </c>
      <c r="Q154" s="133">
        <v>0</v>
      </c>
    </row>
    <row r="155" ht="23.1" customHeight="1" spans="1:17">
      <c r="A155" s="145" t="s">
        <v>450</v>
      </c>
      <c r="B155" s="133">
        <v>77.044412</v>
      </c>
      <c r="C155" s="133">
        <v>77.044412</v>
      </c>
      <c r="D155" s="133">
        <v>62.574124</v>
      </c>
      <c r="E155" s="133">
        <v>14.470288</v>
      </c>
      <c r="F155" s="133">
        <v>0</v>
      </c>
      <c r="G155" s="133">
        <v>0</v>
      </c>
      <c r="H155" s="133">
        <v>0</v>
      </c>
      <c r="I155" s="133">
        <v>0</v>
      </c>
      <c r="J155" s="133">
        <v>0</v>
      </c>
      <c r="K155" s="133">
        <v>0</v>
      </c>
      <c r="L155" s="133">
        <v>0</v>
      </c>
      <c r="M155" s="133">
        <v>0</v>
      </c>
      <c r="N155" s="133">
        <v>0</v>
      </c>
      <c r="O155" s="133">
        <v>0</v>
      </c>
      <c r="P155" s="133">
        <v>0</v>
      </c>
      <c r="Q155" s="133">
        <v>0</v>
      </c>
    </row>
    <row r="156" ht="23.1" customHeight="1" spans="1:17">
      <c r="A156" s="145" t="s">
        <v>451</v>
      </c>
      <c r="B156" s="133">
        <v>194.6</v>
      </c>
      <c r="C156" s="133">
        <v>0</v>
      </c>
      <c r="D156" s="133">
        <v>0</v>
      </c>
      <c r="E156" s="133">
        <v>0</v>
      </c>
      <c r="F156" s="133">
        <v>0</v>
      </c>
      <c r="G156" s="133">
        <v>194.6</v>
      </c>
      <c r="H156" s="133">
        <v>14.6</v>
      </c>
      <c r="I156" s="133">
        <v>180</v>
      </c>
      <c r="J156" s="133">
        <v>0</v>
      </c>
      <c r="K156" s="133">
        <v>0</v>
      </c>
      <c r="L156" s="133">
        <v>0</v>
      </c>
      <c r="M156" s="133">
        <v>0</v>
      </c>
      <c r="N156" s="133">
        <v>0</v>
      </c>
      <c r="O156" s="133">
        <v>0</v>
      </c>
      <c r="P156" s="133">
        <v>0</v>
      </c>
      <c r="Q156" s="133">
        <v>0</v>
      </c>
    </row>
    <row r="157" ht="23.1" customHeight="1" spans="1:17">
      <c r="A157" s="145" t="s">
        <v>452</v>
      </c>
      <c r="B157" s="133">
        <v>6111</v>
      </c>
      <c r="C157" s="133">
        <v>1560.81453</v>
      </c>
      <c r="D157" s="133">
        <v>1371.287639</v>
      </c>
      <c r="E157" s="133">
        <v>181.846891</v>
      </c>
      <c r="F157" s="133">
        <v>7.68</v>
      </c>
      <c r="G157" s="133">
        <v>4550.5</v>
      </c>
      <c r="H157" s="133">
        <v>182</v>
      </c>
      <c r="I157" s="133">
        <v>3810.5</v>
      </c>
      <c r="J157" s="133">
        <v>158</v>
      </c>
      <c r="K157" s="133">
        <v>0</v>
      </c>
      <c r="L157" s="133">
        <v>200</v>
      </c>
      <c r="M157" s="133">
        <v>200</v>
      </c>
      <c r="N157" s="133">
        <v>0</v>
      </c>
      <c r="O157" s="133">
        <v>0</v>
      </c>
      <c r="P157" s="133">
        <v>0</v>
      </c>
      <c r="Q157" s="133">
        <v>0</v>
      </c>
    </row>
    <row r="158" ht="23.1" customHeight="1" spans="1:17">
      <c r="A158" s="145" t="s">
        <v>453</v>
      </c>
      <c r="B158" s="133">
        <v>2351.918084</v>
      </c>
      <c r="C158" s="133">
        <v>536.218084</v>
      </c>
      <c r="D158" s="133">
        <v>467.879324</v>
      </c>
      <c r="E158" s="133">
        <v>60.65876</v>
      </c>
      <c r="F158" s="133">
        <v>7.68</v>
      </c>
      <c r="G158" s="133">
        <v>1815.7</v>
      </c>
      <c r="H158" s="133">
        <v>140</v>
      </c>
      <c r="I158" s="133">
        <v>1317.7</v>
      </c>
      <c r="J158" s="133">
        <v>158</v>
      </c>
      <c r="K158" s="133">
        <v>0</v>
      </c>
      <c r="L158" s="133">
        <v>0</v>
      </c>
      <c r="M158" s="133">
        <v>200</v>
      </c>
      <c r="N158" s="133">
        <v>0</v>
      </c>
      <c r="O158" s="133">
        <v>0</v>
      </c>
      <c r="P158" s="133">
        <v>0</v>
      </c>
      <c r="Q158" s="133">
        <v>0</v>
      </c>
    </row>
    <row r="159" ht="23.1" customHeight="1" spans="1:17">
      <c r="A159" s="145" t="s">
        <v>454</v>
      </c>
      <c r="B159" s="133">
        <v>61.802658</v>
      </c>
      <c r="C159" s="133">
        <v>61.802658</v>
      </c>
      <c r="D159" s="133">
        <v>49.543058</v>
      </c>
      <c r="E159" s="133">
        <v>12.2596</v>
      </c>
      <c r="F159" s="133">
        <v>0</v>
      </c>
      <c r="G159" s="133">
        <v>0</v>
      </c>
      <c r="H159" s="133">
        <v>0</v>
      </c>
      <c r="I159" s="133">
        <v>0</v>
      </c>
      <c r="J159" s="133">
        <v>0</v>
      </c>
      <c r="K159" s="133">
        <v>0</v>
      </c>
      <c r="L159" s="133">
        <v>0</v>
      </c>
      <c r="M159" s="133">
        <v>0</v>
      </c>
      <c r="N159" s="133">
        <v>0</v>
      </c>
      <c r="O159" s="133">
        <v>0</v>
      </c>
      <c r="P159" s="133">
        <v>0</v>
      </c>
      <c r="Q159" s="133">
        <v>0</v>
      </c>
    </row>
    <row r="160" ht="23.1" customHeight="1" spans="1:17">
      <c r="A160" s="145" t="s">
        <v>455</v>
      </c>
      <c r="B160" s="133">
        <v>1359.7</v>
      </c>
      <c r="C160" s="133">
        <v>0</v>
      </c>
      <c r="D160" s="133">
        <v>0</v>
      </c>
      <c r="E160" s="133">
        <v>0</v>
      </c>
      <c r="F160" s="133">
        <v>0</v>
      </c>
      <c r="G160" s="133">
        <v>1359.7</v>
      </c>
      <c r="H160" s="133">
        <v>38</v>
      </c>
      <c r="I160" s="133">
        <v>1121.7</v>
      </c>
      <c r="J160" s="133">
        <v>0</v>
      </c>
      <c r="K160" s="133">
        <v>0</v>
      </c>
      <c r="L160" s="133">
        <v>0</v>
      </c>
      <c r="M160" s="133">
        <v>200</v>
      </c>
      <c r="N160" s="133">
        <v>0</v>
      </c>
      <c r="O160" s="133">
        <v>0</v>
      </c>
      <c r="P160" s="133">
        <v>0</v>
      </c>
      <c r="Q160" s="133">
        <v>0</v>
      </c>
    </row>
    <row r="161" ht="23.1" customHeight="1" spans="1:17">
      <c r="A161" s="145" t="s">
        <v>456</v>
      </c>
      <c r="B161" s="133">
        <v>198.885532</v>
      </c>
      <c r="C161" s="133">
        <v>133.885532</v>
      </c>
      <c r="D161" s="133">
        <v>119.0567</v>
      </c>
      <c r="E161" s="133">
        <v>14.828832</v>
      </c>
      <c r="F161" s="133">
        <v>0</v>
      </c>
      <c r="G161" s="133">
        <v>65</v>
      </c>
      <c r="H161" s="133">
        <v>0</v>
      </c>
      <c r="I161" s="133">
        <v>65</v>
      </c>
      <c r="J161" s="133">
        <v>0</v>
      </c>
      <c r="K161" s="133">
        <v>0</v>
      </c>
      <c r="L161" s="133">
        <v>0</v>
      </c>
      <c r="M161" s="133">
        <v>0</v>
      </c>
      <c r="N161" s="133">
        <v>0</v>
      </c>
      <c r="O161" s="133">
        <v>0</v>
      </c>
      <c r="P161" s="133">
        <v>0</v>
      </c>
      <c r="Q161" s="133">
        <v>0</v>
      </c>
    </row>
    <row r="162" ht="23.1" customHeight="1" spans="1:17">
      <c r="A162" s="145" t="s">
        <v>457</v>
      </c>
      <c r="B162" s="133">
        <v>358.091528</v>
      </c>
      <c r="C162" s="133">
        <v>200.091528</v>
      </c>
      <c r="D162" s="133">
        <v>180.789024</v>
      </c>
      <c r="E162" s="133">
        <v>19.302504</v>
      </c>
      <c r="F162" s="133">
        <v>0</v>
      </c>
      <c r="G162" s="133">
        <v>158</v>
      </c>
      <c r="H162" s="133">
        <v>0</v>
      </c>
      <c r="I162" s="133">
        <v>0</v>
      </c>
      <c r="J162" s="133">
        <v>158</v>
      </c>
      <c r="K162" s="133">
        <v>0</v>
      </c>
      <c r="L162" s="133">
        <v>0</v>
      </c>
      <c r="M162" s="133">
        <v>0</v>
      </c>
      <c r="N162" s="133">
        <v>0</v>
      </c>
      <c r="O162" s="133">
        <v>0</v>
      </c>
      <c r="P162" s="133">
        <v>0</v>
      </c>
      <c r="Q162" s="133">
        <v>0</v>
      </c>
    </row>
    <row r="163" ht="23.1" customHeight="1" spans="1:17">
      <c r="A163" s="145" t="s">
        <v>458</v>
      </c>
      <c r="B163" s="133">
        <v>218.438366</v>
      </c>
      <c r="C163" s="133">
        <v>140.438366</v>
      </c>
      <c r="D163" s="133">
        <v>118.490542</v>
      </c>
      <c r="E163" s="133">
        <v>14.267824</v>
      </c>
      <c r="F163" s="133">
        <v>7.68</v>
      </c>
      <c r="G163" s="133">
        <v>78</v>
      </c>
      <c r="H163" s="133">
        <v>0</v>
      </c>
      <c r="I163" s="133">
        <v>78</v>
      </c>
      <c r="J163" s="133">
        <v>0</v>
      </c>
      <c r="K163" s="133">
        <v>0</v>
      </c>
      <c r="L163" s="133">
        <v>0</v>
      </c>
      <c r="M163" s="133">
        <v>0</v>
      </c>
      <c r="N163" s="133">
        <v>0</v>
      </c>
      <c r="O163" s="133">
        <v>0</v>
      </c>
      <c r="P163" s="133">
        <v>0</v>
      </c>
      <c r="Q163" s="133">
        <v>0</v>
      </c>
    </row>
    <row r="164" ht="23.1" customHeight="1" spans="1:17">
      <c r="A164" s="145" t="s">
        <v>459</v>
      </c>
      <c r="B164" s="133">
        <v>135</v>
      </c>
      <c r="C164" s="133">
        <v>0</v>
      </c>
      <c r="D164" s="133">
        <v>0</v>
      </c>
      <c r="E164" s="133">
        <v>0</v>
      </c>
      <c r="F164" s="133">
        <v>0</v>
      </c>
      <c r="G164" s="133">
        <v>135</v>
      </c>
      <c r="H164" s="133">
        <v>102</v>
      </c>
      <c r="I164" s="133">
        <v>33</v>
      </c>
      <c r="J164" s="133">
        <v>0</v>
      </c>
      <c r="K164" s="133">
        <v>0</v>
      </c>
      <c r="L164" s="133">
        <v>0</v>
      </c>
      <c r="M164" s="133">
        <v>0</v>
      </c>
      <c r="N164" s="133">
        <v>0</v>
      </c>
      <c r="O164" s="133">
        <v>0</v>
      </c>
      <c r="P164" s="133">
        <v>0</v>
      </c>
      <c r="Q164" s="133">
        <v>0</v>
      </c>
    </row>
    <row r="165" ht="23.1" customHeight="1" spans="1:17">
      <c r="A165" s="145" t="s">
        <v>460</v>
      </c>
      <c r="B165" s="133">
        <v>20</v>
      </c>
      <c r="C165" s="133">
        <v>0</v>
      </c>
      <c r="D165" s="133">
        <v>0</v>
      </c>
      <c r="E165" s="133">
        <v>0</v>
      </c>
      <c r="F165" s="133">
        <v>0</v>
      </c>
      <c r="G165" s="133">
        <v>20</v>
      </c>
      <c r="H165" s="133">
        <v>0</v>
      </c>
      <c r="I165" s="133">
        <v>20</v>
      </c>
      <c r="J165" s="133">
        <v>0</v>
      </c>
      <c r="K165" s="133">
        <v>0</v>
      </c>
      <c r="L165" s="133">
        <v>0</v>
      </c>
      <c r="M165" s="133">
        <v>0</v>
      </c>
      <c r="N165" s="133">
        <v>0</v>
      </c>
      <c r="O165" s="133">
        <v>0</v>
      </c>
      <c r="P165" s="133">
        <v>0</v>
      </c>
      <c r="Q165" s="133">
        <v>0</v>
      </c>
    </row>
    <row r="166" ht="23.1" customHeight="1" spans="1:17">
      <c r="A166" s="145" t="s">
        <v>461</v>
      </c>
      <c r="B166" s="133">
        <v>111.694918</v>
      </c>
      <c r="C166" s="133">
        <v>81.694918</v>
      </c>
      <c r="D166" s="133">
        <v>68.732366</v>
      </c>
      <c r="E166" s="133">
        <v>12.962552</v>
      </c>
      <c r="F166" s="133">
        <v>0</v>
      </c>
      <c r="G166" s="133">
        <v>30</v>
      </c>
      <c r="H166" s="133">
        <v>6</v>
      </c>
      <c r="I166" s="133">
        <v>24</v>
      </c>
      <c r="J166" s="133">
        <v>0</v>
      </c>
      <c r="K166" s="133">
        <v>0</v>
      </c>
      <c r="L166" s="133">
        <v>0</v>
      </c>
      <c r="M166" s="133">
        <v>0</v>
      </c>
      <c r="N166" s="133">
        <v>0</v>
      </c>
      <c r="O166" s="133">
        <v>0</v>
      </c>
      <c r="P166" s="133">
        <v>0</v>
      </c>
      <c r="Q166" s="133">
        <v>0</v>
      </c>
    </row>
    <row r="167" ht="23.1" customHeight="1" spans="1:17">
      <c r="A167" s="145" t="s">
        <v>462</v>
      </c>
      <c r="B167" s="133">
        <v>10</v>
      </c>
      <c r="C167" s="133">
        <v>0</v>
      </c>
      <c r="D167" s="133">
        <v>0</v>
      </c>
      <c r="E167" s="133">
        <v>0</v>
      </c>
      <c r="F167" s="133">
        <v>0</v>
      </c>
      <c r="G167" s="133">
        <v>10</v>
      </c>
      <c r="H167" s="133">
        <v>0</v>
      </c>
      <c r="I167" s="133">
        <v>10</v>
      </c>
      <c r="J167" s="133">
        <v>0</v>
      </c>
      <c r="K167" s="133">
        <v>0</v>
      </c>
      <c r="L167" s="133">
        <v>0</v>
      </c>
      <c r="M167" s="133">
        <v>0</v>
      </c>
      <c r="N167" s="133">
        <v>0</v>
      </c>
      <c r="O167" s="133">
        <v>0</v>
      </c>
      <c r="P167" s="133">
        <v>0</v>
      </c>
      <c r="Q167" s="133">
        <v>0</v>
      </c>
    </row>
    <row r="168" ht="23.1" customHeight="1" spans="1:17">
      <c r="A168" s="145" t="s">
        <v>463</v>
      </c>
      <c r="B168" s="133">
        <v>101.694918</v>
      </c>
      <c r="C168" s="133">
        <v>81.694918</v>
      </c>
      <c r="D168" s="133">
        <v>68.732366</v>
      </c>
      <c r="E168" s="133">
        <v>12.962552</v>
      </c>
      <c r="F168" s="133">
        <v>0</v>
      </c>
      <c r="G168" s="133">
        <v>20</v>
      </c>
      <c r="H168" s="133">
        <v>6</v>
      </c>
      <c r="I168" s="133">
        <v>14</v>
      </c>
      <c r="J168" s="133">
        <v>0</v>
      </c>
      <c r="K168" s="133">
        <v>0</v>
      </c>
      <c r="L168" s="133">
        <v>0</v>
      </c>
      <c r="M168" s="133">
        <v>0</v>
      </c>
      <c r="N168" s="133">
        <v>0</v>
      </c>
      <c r="O168" s="133">
        <v>0</v>
      </c>
      <c r="P168" s="133">
        <v>0</v>
      </c>
      <c r="Q168" s="133">
        <v>0</v>
      </c>
    </row>
    <row r="169" ht="23.1" customHeight="1" spans="1:17">
      <c r="A169" s="145" t="s">
        <v>464</v>
      </c>
      <c r="B169" s="133">
        <v>1695.17501</v>
      </c>
      <c r="C169" s="133">
        <v>78.57501</v>
      </c>
      <c r="D169" s="133">
        <v>69.574874</v>
      </c>
      <c r="E169" s="133">
        <v>9.000136</v>
      </c>
      <c r="F169" s="133">
        <v>0</v>
      </c>
      <c r="G169" s="133">
        <v>1616.6</v>
      </c>
      <c r="H169" s="133">
        <v>36</v>
      </c>
      <c r="I169" s="133">
        <v>1580.6</v>
      </c>
      <c r="J169" s="133">
        <v>0</v>
      </c>
      <c r="K169" s="133">
        <v>0</v>
      </c>
      <c r="L169" s="133">
        <v>0</v>
      </c>
      <c r="M169" s="133">
        <v>0</v>
      </c>
      <c r="N169" s="133">
        <v>0</v>
      </c>
      <c r="O169" s="133">
        <v>0</v>
      </c>
      <c r="P169" s="133">
        <v>0</v>
      </c>
      <c r="Q169" s="133">
        <v>0</v>
      </c>
    </row>
    <row r="170" ht="23.1" customHeight="1" spans="1:17">
      <c r="A170" s="145" t="s">
        <v>465</v>
      </c>
      <c r="B170" s="133">
        <v>1500</v>
      </c>
      <c r="C170" s="133">
        <v>0</v>
      </c>
      <c r="D170" s="133">
        <v>0</v>
      </c>
      <c r="E170" s="133">
        <v>0</v>
      </c>
      <c r="F170" s="133">
        <v>0</v>
      </c>
      <c r="G170" s="133">
        <v>1500</v>
      </c>
      <c r="H170" s="133">
        <v>0</v>
      </c>
      <c r="I170" s="133">
        <v>1500</v>
      </c>
      <c r="J170" s="133">
        <v>0</v>
      </c>
      <c r="K170" s="133">
        <v>0</v>
      </c>
      <c r="L170" s="133">
        <v>0</v>
      </c>
      <c r="M170" s="133">
        <v>0</v>
      </c>
      <c r="N170" s="133">
        <v>0</v>
      </c>
      <c r="O170" s="133">
        <v>0</v>
      </c>
      <c r="P170" s="133">
        <v>0</v>
      </c>
      <c r="Q170" s="133">
        <v>0</v>
      </c>
    </row>
    <row r="171" ht="23.1" customHeight="1" spans="1:17">
      <c r="A171" s="145" t="s">
        <v>466</v>
      </c>
      <c r="B171" s="133">
        <v>107.17501</v>
      </c>
      <c r="C171" s="133">
        <v>78.57501</v>
      </c>
      <c r="D171" s="133">
        <v>69.574874</v>
      </c>
      <c r="E171" s="133">
        <v>9.000136</v>
      </c>
      <c r="F171" s="133">
        <v>0</v>
      </c>
      <c r="G171" s="133">
        <v>28.6</v>
      </c>
      <c r="H171" s="133">
        <v>0</v>
      </c>
      <c r="I171" s="133">
        <v>28.6</v>
      </c>
      <c r="J171" s="133">
        <v>0</v>
      </c>
      <c r="K171" s="133">
        <v>0</v>
      </c>
      <c r="L171" s="133">
        <v>0</v>
      </c>
      <c r="M171" s="133">
        <v>0</v>
      </c>
      <c r="N171" s="133">
        <v>0</v>
      </c>
      <c r="O171" s="133">
        <v>0</v>
      </c>
      <c r="P171" s="133">
        <v>0</v>
      </c>
      <c r="Q171" s="133">
        <v>0</v>
      </c>
    </row>
    <row r="172" ht="23.1" customHeight="1" spans="1:17">
      <c r="A172" s="145" t="s">
        <v>467</v>
      </c>
      <c r="B172" s="133">
        <v>88</v>
      </c>
      <c r="C172" s="133">
        <v>0</v>
      </c>
      <c r="D172" s="133">
        <v>0</v>
      </c>
      <c r="E172" s="133">
        <v>0</v>
      </c>
      <c r="F172" s="133">
        <v>0</v>
      </c>
      <c r="G172" s="133">
        <v>88</v>
      </c>
      <c r="H172" s="133">
        <v>36</v>
      </c>
      <c r="I172" s="133">
        <v>52</v>
      </c>
      <c r="J172" s="133">
        <v>0</v>
      </c>
      <c r="K172" s="133">
        <v>0</v>
      </c>
      <c r="L172" s="133">
        <v>0</v>
      </c>
      <c r="M172" s="133">
        <v>0</v>
      </c>
      <c r="N172" s="133">
        <v>0</v>
      </c>
      <c r="O172" s="133">
        <v>0</v>
      </c>
      <c r="P172" s="133">
        <v>0</v>
      </c>
      <c r="Q172" s="133">
        <v>0</v>
      </c>
    </row>
    <row r="173" ht="23.1" customHeight="1" spans="1:17">
      <c r="A173" s="145" t="s">
        <v>468</v>
      </c>
      <c r="B173" s="133">
        <v>1269.326518</v>
      </c>
      <c r="C173" s="133">
        <v>864.326518</v>
      </c>
      <c r="D173" s="133">
        <v>765.101075</v>
      </c>
      <c r="E173" s="133">
        <v>99.225443</v>
      </c>
      <c r="F173" s="133">
        <v>0</v>
      </c>
      <c r="G173" s="133">
        <v>405</v>
      </c>
      <c r="H173" s="133">
        <v>0</v>
      </c>
      <c r="I173" s="133">
        <v>405</v>
      </c>
      <c r="J173" s="133">
        <v>0</v>
      </c>
      <c r="K173" s="133">
        <v>0</v>
      </c>
      <c r="L173" s="133">
        <v>0</v>
      </c>
      <c r="M173" s="133">
        <v>0</v>
      </c>
      <c r="N173" s="133">
        <v>0</v>
      </c>
      <c r="O173" s="133">
        <v>0</v>
      </c>
      <c r="P173" s="133">
        <v>0</v>
      </c>
      <c r="Q173" s="133">
        <v>0</v>
      </c>
    </row>
    <row r="174" ht="23.1" customHeight="1" spans="1:17">
      <c r="A174" s="145" t="s">
        <v>396</v>
      </c>
      <c r="B174" s="133">
        <v>182.221078</v>
      </c>
      <c r="C174" s="133">
        <v>182.221078</v>
      </c>
      <c r="D174" s="133">
        <v>82.995635</v>
      </c>
      <c r="E174" s="133">
        <v>99.225443</v>
      </c>
      <c r="F174" s="133">
        <v>0</v>
      </c>
      <c r="G174" s="133">
        <v>0</v>
      </c>
      <c r="H174" s="133">
        <v>0</v>
      </c>
      <c r="I174" s="133">
        <v>0</v>
      </c>
      <c r="J174" s="133">
        <v>0</v>
      </c>
      <c r="K174" s="133">
        <v>0</v>
      </c>
      <c r="L174" s="133">
        <v>0</v>
      </c>
      <c r="M174" s="133">
        <v>0</v>
      </c>
      <c r="N174" s="133">
        <v>0</v>
      </c>
      <c r="O174" s="133">
        <v>0</v>
      </c>
      <c r="P174" s="133">
        <v>0</v>
      </c>
      <c r="Q174" s="133">
        <v>0</v>
      </c>
    </row>
    <row r="175" ht="23.1" customHeight="1" spans="1:17">
      <c r="A175" s="145" t="s">
        <v>327</v>
      </c>
      <c r="B175" s="133">
        <v>200</v>
      </c>
      <c r="C175" s="133">
        <v>0</v>
      </c>
      <c r="D175" s="133">
        <v>0</v>
      </c>
      <c r="E175" s="133">
        <v>0</v>
      </c>
      <c r="F175" s="133">
        <v>0</v>
      </c>
      <c r="G175" s="133">
        <v>200</v>
      </c>
      <c r="H175" s="133">
        <v>0</v>
      </c>
      <c r="I175" s="133">
        <v>200</v>
      </c>
      <c r="J175" s="133">
        <v>0</v>
      </c>
      <c r="K175" s="133">
        <v>0</v>
      </c>
      <c r="L175" s="133">
        <v>0</v>
      </c>
      <c r="M175" s="133">
        <v>0</v>
      </c>
      <c r="N175" s="133">
        <v>0</v>
      </c>
      <c r="O175" s="133">
        <v>0</v>
      </c>
      <c r="P175" s="133">
        <v>0</v>
      </c>
      <c r="Q175" s="133">
        <v>0</v>
      </c>
    </row>
    <row r="176" ht="23.1" customHeight="1" spans="1:17">
      <c r="A176" s="145" t="s">
        <v>469</v>
      </c>
      <c r="B176" s="133">
        <v>887.10544</v>
      </c>
      <c r="C176" s="133">
        <v>682.10544</v>
      </c>
      <c r="D176" s="133">
        <v>682.10544</v>
      </c>
      <c r="E176" s="133">
        <v>0</v>
      </c>
      <c r="F176" s="133">
        <v>0</v>
      </c>
      <c r="G176" s="133">
        <v>205</v>
      </c>
      <c r="H176" s="133">
        <v>0</v>
      </c>
      <c r="I176" s="133">
        <v>205</v>
      </c>
      <c r="J176" s="133">
        <v>0</v>
      </c>
      <c r="K176" s="133">
        <v>0</v>
      </c>
      <c r="L176" s="133">
        <v>0</v>
      </c>
      <c r="M176" s="133">
        <v>0</v>
      </c>
      <c r="N176" s="133">
        <v>0</v>
      </c>
      <c r="O176" s="133">
        <v>0</v>
      </c>
      <c r="P176" s="133">
        <v>0</v>
      </c>
      <c r="Q176" s="133">
        <v>0</v>
      </c>
    </row>
    <row r="177" ht="23.1" customHeight="1" spans="1:17">
      <c r="A177" s="145" t="s">
        <v>470</v>
      </c>
      <c r="B177" s="133">
        <v>683.2</v>
      </c>
      <c r="C177" s="133">
        <v>0</v>
      </c>
      <c r="D177" s="133">
        <v>0</v>
      </c>
      <c r="E177" s="133">
        <v>0</v>
      </c>
      <c r="F177" s="133">
        <v>0</v>
      </c>
      <c r="G177" s="133">
        <v>683.2</v>
      </c>
      <c r="H177" s="133">
        <v>0</v>
      </c>
      <c r="I177" s="133">
        <v>483.2</v>
      </c>
      <c r="J177" s="133">
        <v>0</v>
      </c>
      <c r="K177" s="133">
        <v>0</v>
      </c>
      <c r="L177" s="133">
        <v>200</v>
      </c>
      <c r="M177" s="133">
        <v>0</v>
      </c>
      <c r="N177" s="133">
        <v>0</v>
      </c>
      <c r="O177" s="133">
        <v>0</v>
      </c>
      <c r="P177" s="133">
        <v>0</v>
      </c>
      <c r="Q177" s="133">
        <v>0</v>
      </c>
    </row>
    <row r="178" ht="23.1" customHeight="1" spans="1:17">
      <c r="A178" s="145" t="s">
        <v>327</v>
      </c>
      <c r="B178" s="133">
        <v>259.5</v>
      </c>
      <c r="C178" s="133">
        <v>0</v>
      </c>
      <c r="D178" s="133">
        <v>0</v>
      </c>
      <c r="E178" s="133">
        <v>0</v>
      </c>
      <c r="F178" s="133">
        <v>0</v>
      </c>
      <c r="G178" s="133">
        <v>259.5</v>
      </c>
      <c r="H178" s="133">
        <v>0</v>
      </c>
      <c r="I178" s="133">
        <v>259.5</v>
      </c>
      <c r="J178" s="133">
        <v>0</v>
      </c>
      <c r="K178" s="133">
        <v>0</v>
      </c>
      <c r="L178" s="133">
        <v>0</v>
      </c>
      <c r="M178" s="133">
        <v>0</v>
      </c>
      <c r="N178" s="133">
        <v>0</v>
      </c>
      <c r="O178" s="133">
        <v>0</v>
      </c>
      <c r="P178" s="133">
        <v>0</v>
      </c>
      <c r="Q178" s="133">
        <v>0</v>
      </c>
    </row>
    <row r="179" ht="23.1" customHeight="1" spans="1:17">
      <c r="A179" s="145" t="s">
        <v>471</v>
      </c>
      <c r="B179" s="133">
        <v>155.5</v>
      </c>
      <c r="C179" s="133">
        <v>0</v>
      </c>
      <c r="D179" s="133">
        <v>0</v>
      </c>
      <c r="E179" s="133">
        <v>0</v>
      </c>
      <c r="F179" s="133">
        <v>0</v>
      </c>
      <c r="G179" s="133">
        <v>155.5</v>
      </c>
      <c r="H179" s="133">
        <v>0</v>
      </c>
      <c r="I179" s="133">
        <v>155.5</v>
      </c>
      <c r="J179" s="133">
        <v>0</v>
      </c>
      <c r="K179" s="133">
        <v>0</v>
      </c>
      <c r="L179" s="133">
        <v>0</v>
      </c>
      <c r="M179" s="133">
        <v>0</v>
      </c>
      <c r="N179" s="133">
        <v>0</v>
      </c>
      <c r="O179" s="133">
        <v>0</v>
      </c>
      <c r="P179" s="133">
        <v>0</v>
      </c>
      <c r="Q179" s="133">
        <v>0</v>
      </c>
    </row>
    <row r="180" ht="23.1" customHeight="1" spans="1:17">
      <c r="A180" s="145" t="s">
        <v>472</v>
      </c>
      <c r="B180" s="133">
        <v>268.2</v>
      </c>
      <c r="C180" s="133">
        <v>0</v>
      </c>
      <c r="D180" s="133">
        <v>0</v>
      </c>
      <c r="E180" s="133">
        <v>0</v>
      </c>
      <c r="F180" s="133">
        <v>0</v>
      </c>
      <c r="G180" s="133">
        <v>268.2</v>
      </c>
      <c r="H180" s="133">
        <v>0</v>
      </c>
      <c r="I180" s="133">
        <v>68.2</v>
      </c>
      <c r="J180" s="133">
        <v>0</v>
      </c>
      <c r="K180" s="133">
        <v>0</v>
      </c>
      <c r="L180" s="133">
        <v>200</v>
      </c>
      <c r="M180" s="133">
        <v>0</v>
      </c>
      <c r="N180" s="133">
        <v>0</v>
      </c>
      <c r="O180" s="133">
        <v>0</v>
      </c>
      <c r="P180" s="133">
        <v>0</v>
      </c>
      <c r="Q180" s="133">
        <v>0</v>
      </c>
    </row>
    <row r="181" ht="23.1" customHeight="1" spans="1:17">
      <c r="A181" s="145" t="s">
        <v>473</v>
      </c>
      <c r="B181" s="133">
        <v>87490</v>
      </c>
      <c r="C181" s="133">
        <v>18153.344686</v>
      </c>
      <c r="D181" s="133">
        <v>16010.691121</v>
      </c>
      <c r="E181" s="133">
        <v>260.21098</v>
      </c>
      <c r="F181" s="133">
        <v>1882.442585</v>
      </c>
      <c r="G181" s="133">
        <v>69336.8385</v>
      </c>
      <c r="H181" s="133">
        <v>2200</v>
      </c>
      <c r="I181" s="133">
        <v>42397.6385</v>
      </c>
      <c r="J181" s="133">
        <v>5652.2</v>
      </c>
      <c r="K181" s="133">
        <v>0</v>
      </c>
      <c r="L181" s="133">
        <v>0</v>
      </c>
      <c r="M181" s="133">
        <v>5</v>
      </c>
      <c r="N181" s="133">
        <v>0</v>
      </c>
      <c r="O181" s="133">
        <v>0</v>
      </c>
      <c r="P181" s="133">
        <v>19000</v>
      </c>
      <c r="Q181" s="133">
        <v>82</v>
      </c>
    </row>
    <row r="182" ht="23.1" customHeight="1" spans="1:17">
      <c r="A182" s="145" t="s">
        <v>474</v>
      </c>
      <c r="B182" s="133">
        <v>2491.074467</v>
      </c>
      <c r="C182" s="133">
        <v>944.224467</v>
      </c>
      <c r="D182" s="133">
        <v>792.63842</v>
      </c>
      <c r="E182" s="133">
        <v>145.946047</v>
      </c>
      <c r="F182" s="133">
        <v>5.64</v>
      </c>
      <c r="G182" s="133">
        <v>1546.85</v>
      </c>
      <c r="H182" s="133">
        <v>200</v>
      </c>
      <c r="I182" s="133">
        <v>1119.65</v>
      </c>
      <c r="J182" s="133">
        <v>194.2</v>
      </c>
      <c r="K182" s="133">
        <v>0</v>
      </c>
      <c r="L182" s="133">
        <v>0</v>
      </c>
      <c r="M182" s="133">
        <v>5</v>
      </c>
      <c r="N182" s="133">
        <v>0</v>
      </c>
      <c r="O182" s="133">
        <v>0</v>
      </c>
      <c r="P182" s="133">
        <v>0</v>
      </c>
      <c r="Q182" s="133">
        <v>28</v>
      </c>
    </row>
    <row r="183" ht="23.1" customHeight="1" spans="1:17">
      <c r="A183" s="145" t="s">
        <v>475</v>
      </c>
      <c r="B183" s="133">
        <v>237.415468</v>
      </c>
      <c r="C183" s="133">
        <v>237.415468</v>
      </c>
      <c r="D183" s="133">
        <v>191.9021</v>
      </c>
      <c r="E183" s="133">
        <v>45.513368</v>
      </c>
      <c r="F183" s="133">
        <v>0</v>
      </c>
      <c r="G183" s="133">
        <v>0</v>
      </c>
      <c r="H183" s="133">
        <v>0</v>
      </c>
      <c r="I183" s="133">
        <v>0</v>
      </c>
      <c r="J183" s="133">
        <v>0</v>
      </c>
      <c r="K183" s="133">
        <v>0</v>
      </c>
      <c r="L183" s="133">
        <v>0</v>
      </c>
      <c r="M183" s="133">
        <v>0</v>
      </c>
      <c r="N183" s="133">
        <v>0</v>
      </c>
      <c r="O183" s="133">
        <v>0</v>
      </c>
      <c r="P183" s="133">
        <v>0</v>
      </c>
      <c r="Q183" s="133">
        <v>0</v>
      </c>
    </row>
    <row r="184" ht="23.1" customHeight="1" spans="1:17">
      <c r="A184" s="145" t="s">
        <v>476</v>
      </c>
      <c r="B184" s="133">
        <v>718.2</v>
      </c>
      <c r="C184" s="133">
        <v>0</v>
      </c>
      <c r="D184" s="133">
        <v>0</v>
      </c>
      <c r="E184" s="133">
        <v>0</v>
      </c>
      <c r="F184" s="133">
        <v>0</v>
      </c>
      <c r="G184" s="133">
        <v>718.2</v>
      </c>
      <c r="H184" s="133">
        <v>33</v>
      </c>
      <c r="I184" s="133">
        <v>511</v>
      </c>
      <c r="J184" s="133">
        <v>174.2</v>
      </c>
      <c r="K184" s="133">
        <v>0</v>
      </c>
      <c r="L184" s="133">
        <v>0</v>
      </c>
      <c r="M184" s="133">
        <v>0</v>
      </c>
      <c r="N184" s="133">
        <v>0</v>
      </c>
      <c r="O184" s="133">
        <v>0</v>
      </c>
      <c r="P184" s="133">
        <v>0</v>
      </c>
      <c r="Q184" s="133">
        <v>0</v>
      </c>
    </row>
    <row r="185" ht="23.1" customHeight="1" spans="1:17">
      <c r="A185" s="145" t="s">
        <v>477</v>
      </c>
      <c r="B185" s="133">
        <v>128.624324</v>
      </c>
      <c r="C185" s="133">
        <v>70.124324</v>
      </c>
      <c r="D185" s="133">
        <v>61.552084</v>
      </c>
      <c r="E185" s="133">
        <v>8.57224</v>
      </c>
      <c r="F185" s="133">
        <v>0</v>
      </c>
      <c r="G185" s="133">
        <v>58.5</v>
      </c>
      <c r="H185" s="133">
        <v>9</v>
      </c>
      <c r="I185" s="133">
        <v>44.5</v>
      </c>
      <c r="J185" s="133">
        <v>0</v>
      </c>
      <c r="K185" s="133">
        <v>0</v>
      </c>
      <c r="L185" s="133">
        <v>0</v>
      </c>
      <c r="M185" s="133">
        <v>5</v>
      </c>
      <c r="N185" s="133">
        <v>0</v>
      </c>
      <c r="O185" s="133">
        <v>0</v>
      </c>
      <c r="P185" s="133">
        <v>0</v>
      </c>
      <c r="Q185" s="133">
        <v>0</v>
      </c>
    </row>
    <row r="186" ht="23.1" customHeight="1" spans="1:17">
      <c r="A186" s="145" t="s">
        <v>478</v>
      </c>
      <c r="B186" s="133">
        <v>259.408156</v>
      </c>
      <c r="C186" s="133">
        <v>151.408156</v>
      </c>
      <c r="D186" s="133">
        <v>134.137492</v>
      </c>
      <c r="E186" s="133">
        <v>17.270664</v>
      </c>
      <c r="F186" s="133">
        <v>0</v>
      </c>
      <c r="G186" s="133">
        <v>108</v>
      </c>
      <c r="H186" s="133">
        <v>80</v>
      </c>
      <c r="I186" s="133">
        <v>0</v>
      </c>
      <c r="J186" s="133">
        <v>0</v>
      </c>
      <c r="K186" s="133">
        <v>0</v>
      </c>
      <c r="L186" s="133">
        <v>0</v>
      </c>
      <c r="M186" s="133">
        <v>0</v>
      </c>
      <c r="N186" s="133">
        <v>0</v>
      </c>
      <c r="O186" s="133">
        <v>0</v>
      </c>
      <c r="P186" s="133">
        <v>0</v>
      </c>
      <c r="Q186" s="133">
        <v>28</v>
      </c>
    </row>
    <row r="187" ht="23.1" customHeight="1" spans="1:17">
      <c r="A187" s="145" t="s">
        <v>479</v>
      </c>
      <c r="B187" s="133">
        <v>150</v>
      </c>
      <c r="C187" s="133">
        <v>0</v>
      </c>
      <c r="D187" s="133">
        <v>0</v>
      </c>
      <c r="E187" s="133">
        <v>0</v>
      </c>
      <c r="F187" s="133">
        <v>0</v>
      </c>
      <c r="G187" s="133">
        <v>150</v>
      </c>
      <c r="H187" s="133">
        <v>0</v>
      </c>
      <c r="I187" s="133">
        <v>150</v>
      </c>
      <c r="J187" s="133">
        <v>0</v>
      </c>
      <c r="K187" s="133">
        <v>0</v>
      </c>
      <c r="L187" s="133">
        <v>0</v>
      </c>
      <c r="M187" s="133">
        <v>0</v>
      </c>
      <c r="N187" s="133">
        <v>0</v>
      </c>
      <c r="O187" s="133">
        <v>0</v>
      </c>
      <c r="P187" s="133">
        <v>0</v>
      </c>
      <c r="Q187" s="133">
        <v>0</v>
      </c>
    </row>
    <row r="188" ht="23.1" customHeight="1" spans="1:17">
      <c r="A188" s="145" t="s">
        <v>480</v>
      </c>
      <c r="B188" s="133">
        <v>966.686974</v>
      </c>
      <c r="C188" s="133">
        <v>474.536974</v>
      </c>
      <c r="D188" s="133">
        <v>394.307199</v>
      </c>
      <c r="E188" s="133">
        <v>74.589775</v>
      </c>
      <c r="F188" s="133">
        <v>5.64</v>
      </c>
      <c r="G188" s="133">
        <v>492.15</v>
      </c>
      <c r="H188" s="133">
        <v>78</v>
      </c>
      <c r="I188" s="133">
        <v>414.15</v>
      </c>
      <c r="J188" s="133">
        <v>0</v>
      </c>
      <c r="K188" s="133">
        <v>0</v>
      </c>
      <c r="L188" s="133">
        <v>0</v>
      </c>
      <c r="M188" s="133">
        <v>0</v>
      </c>
      <c r="N188" s="133">
        <v>0</v>
      </c>
      <c r="O188" s="133">
        <v>0</v>
      </c>
      <c r="P188" s="133">
        <v>0</v>
      </c>
      <c r="Q188" s="133">
        <v>0</v>
      </c>
    </row>
    <row r="189" ht="23.1" customHeight="1" spans="1:17">
      <c r="A189" s="145" t="s">
        <v>481</v>
      </c>
      <c r="B189" s="133">
        <v>30.739545</v>
      </c>
      <c r="C189" s="133">
        <v>10.739545</v>
      </c>
      <c r="D189" s="133">
        <v>10.739545</v>
      </c>
      <c r="E189" s="133">
        <v>0</v>
      </c>
      <c r="F189" s="133">
        <v>0</v>
      </c>
      <c r="G189" s="133">
        <v>20</v>
      </c>
      <c r="H189" s="133">
        <v>0</v>
      </c>
      <c r="I189" s="133">
        <v>0</v>
      </c>
      <c r="J189" s="133">
        <v>20</v>
      </c>
      <c r="K189" s="133">
        <v>0</v>
      </c>
      <c r="L189" s="133">
        <v>0</v>
      </c>
      <c r="M189" s="133">
        <v>0</v>
      </c>
      <c r="N189" s="133">
        <v>0</v>
      </c>
      <c r="O189" s="133">
        <v>0</v>
      </c>
      <c r="P189" s="133">
        <v>0</v>
      </c>
      <c r="Q189" s="133">
        <v>0</v>
      </c>
    </row>
    <row r="190" ht="23.1" customHeight="1" spans="1:17">
      <c r="A190" s="145" t="s">
        <v>482</v>
      </c>
      <c r="B190" s="133">
        <v>7922.028369</v>
      </c>
      <c r="C190" s="133">
        <v>206.128369</v>
      </c>
      <c r="D190" s="133">
        <v>168.57446</v>
      </c>
      <c r="E190" s="133">
        <v>37.553909</v>
      </c>
      <c r="F190" s="133">
        <v>0</v>
      </c>
      <c r="G190" s="133">
        <v>7715.9</v>
      </c>
      <c r="H190" s="133">
        <v>0</v>
      </c>
      <c r="I190" s="133">
        <v>3894.6</v>
      </c>
      <c r="J190" s="133">
        <v>3812.3</v>
      </c>
      <c r="K190" s="133">
        <v>0</v>
      </c>
      <c r="L190" s="133">
        <v>0</v>
      </c>
      <c r="M190" s="133">
        <v>0</v>
      </c>
      <c r="N190" s="133">
        <v>0</v>
      </c>
      <c r="O190" s="133">
        <v>0</v>
      </c>
      <c r="P190" s="133">
        <v>0</v>
      </c>
      <c r="Q190" s="133">
        <v>9</v>
      </c>
    </row>
    <row r="191" ht="23.1" customHeight="1" spans="1:17">
      <c r="A191" s="145" t="s">
        <v>483</v>
      </c>
      <c r="B191" s="133">
        <v>201.248209</v>
      </c>
      <c r="C191" s="133">
        <v>201.248209</v>
      </c>
      <c r="D191" s="133">
        <v>163.6943</v>
      </c>
      <c r="E191" s="133">
        <v>37.553909</v>
      </c>
      <c r="F191" s="133">
        <v>0</v>
      </c>
      <c r="G191" s="133">
        <v>0</v>
      </c>
      <c r="H191" s="133">
        <v>0</v>
      </c>
      <c r="I191" s="133">
        <v>0</v>
      </c>
      <c r="J191" s="133">
        <v>0</v>
      </c>
      <c r="K191" s="133">
        <v>0</v>
      </c>
      <c r="L191" s="133">
        <v>0</v>
      </c>
      <c r="M191" s="133">
        <v>0</v>
      </c>
      <c r="N191" s="133">
        <v>0</v>
      </c>
      <c r="O191" s="133">
        <v>0</v>
      </c>
      <c r="P191" s="133">
        <v>0</v>
      </c>
      <c r="Q191" s="133">
        <v>0</v>
      </c>
    </row>
    <row r="192" ht="23.1" customHeight="1" spans="1:17">
      <c r="A192" s="145" t="s">
        <v>484</v>
      </c>
      <c r="B192" s="133">
        <v>265</v>
      </c>
      <c r="C192" s="133">
        <v>0</v>
      </c>
      <c r="D192" s="133">
        <v>0</v>
      </c>
      <c r="E192" s="133">
        <v>0</v>
      </c>
      <c r="F192" s="133">
        <v>0</v>
      </c>
      <c r="G192" s="133">
        <v>265</v>
      </c>
      <c r="H192" s="133">
        <v>0</v>
      </c>
      <c r="I192" s="133">
        <v>265</v>
      </c>
      <c r="J192" s="133">
        <v>0</v>
      </c>
      <c r="K192" s="133">
        <v>0</v>
      </c>
      <c r="L192" s="133">
        <v>0</v>
      </c>
      <c r="M192" s="133">
        <v>0</v>
      </c>
      <c r="N192" s="133">
        <v>0</v>
      </c>
      <c r="O192" s="133">
        <v>0</v>
      </c>
      <c r="P192" s="133">
        <v>0</v>
      </c>
      <c r="Q192" s="133">
        <v>0</v>
      </c>
    </row>
    <row r="193" ht="23.1" customHeight="1" spans="1:17">
      <c r="A193" s="145" t="s">
        <v>485</v>
      </c>
      <c r="B193" s="133">
        <v>1448</v>
      </c>
      <c r="C193" s="133">
        <v>0</v>
      </c>
      <c r="D193" s="133">
        <v>0</v>
      </c>
      <c r="E193" s="133">
        <v>0</v>
      </c>
      <c r="F193" s="133">
        <v>0</v>
      </c>
      <c r="G193" s="133">
        <v>1448</v>
      </c>
      <c r="H193" s="133">
        <v>0</v>
      </c>
      <c r="I193" s="133">
        <v>1448</v>
      </c>
      <c r="J193" s="133">
        <v>0</v>
      </c>
      <c r="K193" s="133">
        <v>0</v>
      </c>
      <c r="L193" s="133">
        <v>0</v>
      </c>
      <c r="M193" s="133">
        <v>0</v>
      </c>
      <c r="N193" s="133">
        <v>0</v>
      </c>
      <c r="O193" s="133">
        <v>0</v>
      </c>
      <c r="P193" s="133">
        <v>0</v>
      </c>
      <c r="Q193" s="133">
        <v>0</v>
      </c>
    </row>
    <row r="194" ht="23.1" customHeight="1" spans="1:17">
      <c r="A194" s="145" t="s">
        <v>486</v>
      </c>
      <c r="B194" s="133">
        <v>6007.78016</v>
      </c>
      <c r="C194" s="133">
        <v>4.88016</v>
      </c>
      <c r="D194" s="133">
        <v>4.88016</v>
      </c>
      <c r="E194" s="133">
        <v>0</v>
      </c>
      <c r="F194" s="133">
        <v>0</v>
      </c>
      <c r="G194" s="133">
        <v>6002.9</v>
      </c>
      <c r="H194" s="133">
        <v>0</v>
      </c>
      <c r="I194" s="133">
        <v>2181.6</v>
      </c>
      <c r="J194" s="133">
        <v>3812.3</v>
      </c>
      <c r="K194" s="133">
        <v>0</v>
      </c>
      <c r="L194" s="133">
        <v>0</v>
      </c>
      <c r="M194" s="133">
        <v>0</v>
      </c>
      <c r="N194" s="133">
        <v>0</v>
      </c>
      <c r="O194" s="133">
        <v>0</v>
      </c>
      <c r="P194" s="133">
        <v>0</v>
      </c>
      <c r="Q194" s="133">
        <v>9</v>
      </c>
    </row>
    <row r="195" ht="23.1" customHeight="1" spans="1:17">
      <c r="A195" s="145" t="s">
        <v>487</v>
      </c>
      <c r="B195" s="133">
        <v>37671.874578</v>
      </c>
      <c r="C195" s="133">
        <v>16671.874578</v>
      </c>
      <c r="D195" s="133">
        <v>14775.591993</v>
      </c>
      <c r="E195" s="133">
        <v>27.16</v>
      </c>
      <c r="F195" s="133">
        <v>1869.122585</v>
      </c>
      <c r="G195" s="133">
        <v>21000</v>
      </c>
      <c r="H195" s="133">
        <v>2000</v>
      </c>
      <c r="I195" s="133">
        <v>0</v>
      </c>
      <c r="J195" s="133">
        <v>0</v>
      </c>
      <c r="K195" s="133">
        <v>0</v>
      </c>
      <c r="L195" s="133">
        <v>0</v>
      </c>
      <c r="M195" s="133">
        <v>0</v>
      </c>
      <c r="N195" s="133">
        <v>0</v>
      </c>
      <c r="O195" s="133">
        <v>0</v>
      </c>
      <c r="P195" s="133">
        <v>19000</v>
      </c>
      <c r="Q195" s="133">
        <v>0</v>
      </c>
    </row>
    <row r="196" ht="23.1" customHeight="1" spans="1:17">
      <c r="A196" s="145" t="s">
        <v>488</v>
      </c>
      <c r="B196" s="133">
        <v>376.189642</v>
      </c>
      <c r="C196" s="133">
        <v>376.189642</v>
      </c>
      <c r="D196" s="133">
        <v>0</v>
      </c>
      <c r="E196" s="133">
        <v>7.985</v>
      </c>
      <c r="F196" s="133">
        <v>368.204642</v>
      </c>
      <c r="G196" s="133">
        <v>0</v>
      </c>
      <c r="H196" s="133">
        <v>0</v>
      </c>
      <c r="I196" s="133">
        <v>0</v>
      </c>
      <c r="J196" s="133">
        <v>0</v>
      </c>
      <c r="K196" s="133">
        <v>0</v>
      </c>
      <c r="L196" s="133">
        <v>0</v>
      </c>
      <c r="M196" s="133">
        <v>0</v>
      </c>
      <c r="N196" s="133">
        <v>0</v>
      </c>
      <c r="O196" s="133">
        <v>0</v>
      </c>
      <c r="P196" s="133">
        <v>0</v>
      </c>
      <c r="Q196" s="133">
        <v>0</v>
      </c>
    </row>
    <row r="197" ht="23.1" customHeight="1" spans="1:17">
      <c r="A197" s="145" t="s">
        <v>489</v>
      </c>
      <c r="B197" s="133">
        <v>1518.742943</v>
      </c>
      <c r="C197" s="133">
        <v>1518.742943</v>
      </c>
      <c r="D197" s="133">
        <v>0</v>
      </c>
      <c r="E197" s="133">
        <v>19.175</v>
      </c>
      <c r="F197" s="133">
        <v>1499.567943</v>
      </c>
      <c r="G197" s="133">
        <v>0</v>
      </c>
      <c r="H197" s="133">
        <v>0</v>
      </c>
      <c r="I197" s="133">
        <v>0</v>
      </c>
      <c r="J197" s="133">
        <v>0</v>
      </c>
      <c r="K197" s="133">
        <v>0</v>
      </c>
      <c r="L197" s="133">
        <v>0</v>
      </c>
      <c r="M197" s="133">
        <v>0</v>
      </c>
      <c r="N197" s="133">
        <v>0</v>
      </c>
      <c r="O197" s="133">
        <v>0</v>
      </c>
      <c r="P197" s="133">
        <v>0</v>
      </c>
      <c r="Q197" s="133">
        <v>0</v>
      </c>
    </row>
    <row r="198" ht="23.1" customHeight="1" spans="1:17">
      <c r="A198" s="145" t="s">
        <v>490</v>
      </c>
      <c r="B198" s="133">
        <v>14083.679931</v>
      </c>
      <c r="C198" s="133">
        <v>14083.679931</v>
      </c>
      <c r="D198" s="133">
        <v>14083.679931</v>
      </c>
      <c r="E198" s="133">
        <v>0</v>
      </c>
      <c r="F198" s="133">
        <v>0</v>
      </c>
      <c r="G198" s="133">
        <v>0</v>
      </c>
      <c r="H198" s="133">
        <v>0</v>
      </c>
      <c r="I198" s="133">
        <v>0</v>
      </c>
      <c r="J198" s="133">
        <v>0</v>
      </c>
      <c r="K198" s="133">
        <v>0</v>
      </c>
      <c r="L198" s="133">
        <v>0</v>
      </c>
      <c r="M198" s="133">
        <v>0</v>
      </c>
      <c r="N198" s="133">
        <v>0</v>
      </c>
      <c r="O198" s="133">
        <v>0</v>
      </c>
      <c r="P198" s="133">
        <v>0</v>
      </c>
      <c r="Q198" s="133">
        <v>0</v>
      </c>
    </row>
    <row r="199" ht="23.1" customHeight="1" spans="1:17">
      <c r="A199" s="145" t="s">
        <v>491</v>
      </c>
      <c r="B199" s="133">
        <v>2691.912062</v>
      </c>
      <c r="C199" s="133">
        <v>691.912062</v>
      </c>
      <c r="D199" s="133">
        <v>691.912062</v>
      </c>
      <c r="E199" s="133">
        <v>0</v>
      </c>
      <c r="F199" s="133">
        <v>0</v>
      </c>
      <c r="G199" s="133">
        <v>2000</v>
      </c>
      <c r="H199" s="133">
        <v>2000</v>
      </c>
      <c r="I199" s="133">
        <v>0</v>
      </c>
      <c r="J199" s="133">
        <v>0</v>
      </c>
      <c r="K199" s="133">
        <v>0</v>
      </c>
      <c r="L199" s="133">
        <v>0</v>
      </c>
      <c r="M199" s="133">
        <v>0</v>
      </c>
      <c r="N199" s="133">
        <v>0</v>
      </c>
      <c r="O199" s="133">
        <v>0</v>
      </c>
      <c r="P199" s="133">
        <v>0</v>
      </c>
      <c r="Q199" s="133">
        <v>0</v>
      </c>
    </row>
    <row r="200" ht="23.1" customHeight="1" spans="1:17">
      <c r="A200" s="145" t="s">
        <v>492</v>
      </c>
      <c r="B200" s="133">
        <v>19000</v>
      </c>
      <c r="C200" s="133">
        <v>0</v>
      </c>
      <c r="D200" s="133">
        <v>0</v>
      </c>
      <c r="E200" s="133">
        <v>0</v>
      </c>
      <c r="F200" s="133">
        <v>0</v>
      </c>
      <c r="G200" s="133">
        <v>19000</v>
      </c>
      <c r="H200" s="133">
        <v>0</v>
      </c>
      <c r="I200" s="133">
        <v>0</v>
      </c>
      <c r="J200" s="133">
        <v>0</v>
      </c>
      <c r="K200" s="133">
        <v>0</v>
      </c>
      <c r="L200" s="133">
        <v>0</v>
      </c>
      <c r="M200" s="133">
        <v>0</v>
      </c>
      <c r="N200" s="133">
        <v>0</v>
      </c>
      <c r="O200" s="133">
        <v>0</v>
      </c>
      <c r="P200" s="133">
        <v>19000</v>
      </c>
      <c r="Q200" s="133">
        <v>0</v>
      </c>
    </row>
    <row r="201" ht="23.1" customHeight="1" spans="1:17">
      <c r="A201" s="145" t="s">
        <v>493</v>
      </c>
      <c r="B201" s="133">
        <v>1.35</v>
      </c>
      <c r="C201" s="133">
        <v>1.35</v>
      </c>
      <c r="D201" s="133">
        <v>0</v>
      </c>
      <c r="E201" s="133">
        <v>0</v>
      </c>
      <c r="F201" s="133">
        <v>1.35</v>
      </c>
      <c r="G201" s="133">
        <v>0</v>
      </c>
      <c r="H201" s="133">
        <v>0</v>
      </c>
      <c r="I201" s="133">
        <v>0</v>
      </c>
      <c r="J201" s="133">
        <v>0</v>
      </c>
      <c r="K201" s="133">
        <v>0</v>
      </c>
      <c r="L201" s="133">
        <v>0</v>
      </c>
      <c r="M201" s="133">
        <v>0</v>
      </c>
      <c r="N201" s="133">
        <v>0</v>
      </c>
      <c r="O201" s="133">
        <v>0</v>
      </c>
      <c r="P201" s="133">
        <v>0</v>
      </c>
      <c r="Q201" s="133">
        <v>0</v>
      </c>
    </row>
    <row r="202" ht="23.1" customHeight="1" spans="1:17">
      <c r="A202" s="145" t="s">
        <v>494</v>
      </c>
      <c r="B202" s="133">
        <v>1500</v>
      </c>
      <c r="C202" s="133">
        <v>0</v>
      </c>
      <c r="D202" s="133">
        <v>0</v>
      </c>
      <c r="E202" s="133">
        <v>0</v>
      </c>
      <c r="F202" s="133">
        <v>0</v>
      </c>
      <c r="G202" s="133">
        <v>1500</v>
      </c>
      <c r="H202" s="133">
        <v>0</v>
      </c>
      <c r="I202" s="133">
        <v>1500</v>
      </c>
      <c r="J202" s="133">
        <v>0</v>
      </c>
      <c r="K202" s="133">
        <v>0</v>
      </c>
      <c r="L202" s="133">
        <v>0</v>
      </c>
      <c r="M202" s="133">
        <v>0</v>
      </c>
      <c r="N202" s="133">
        <v>0</v>
      </c>
      <c r="O202" s="133">
        <v>0</v>
      </c>
      <c r="P202" s="133">
        <v>0</v>
      </c>
      <c r="Q202" s="133">
        <v>0</v>
      </c>
    </row>
    <row r="203" ht="23.1" customHeight="1" spans="1:17">
      <c r="A203" s="145" t="s">
        <v>495</v>
      </c>
      <c r="B203" s="133">
        <v>1500</v>
      </c>
      <c r="C203" s="133">
        <v>0</v>
      </c>
      <c r="D203" s="133">
        <v>0</v>
      </c>
      <c r="E203" s="133">
        <v>0</v>
      </c>
      <c r="F203" s="133">
        <v>0</v>
      </c>
      <c r="G203" s="133">
        <v>1500</v>
      </c>
      <c r="H203" s="133">
        <v>0</v>
      </c>
      <c r="I203" s="133">
        <v>1500</v>
      </c>
      <c r="J203" s="133">
        <v>0</v>
      </c>
      <c r="K203" s="133">
        <v>0</v>
      </c>
      <c r="L203" s="133">
        <v>0</v>
      </c>
      <c r="M203" s="133">
        <v>0</v>
      </c>
      <c r="N203" s="133">
        <v>0</v>
      </c>
      <c r="O203" s="133">
        <v>0</v>
      </c>
      <c r="P203" s="133">
        <v>0</v>
      </c>
      <c r="Q203" s="133">
        <v>0</v>
      </c>
    </row>
    <row r="204" ht="23.1" customHeight="1" spans="1:17">
      <c r="A204" s="145" t="s">
        <v>496</v>
      </c>
      <c r="B204" s="133">
        <v>35</v>
      </c>
      <c r="C204" s="133">
        <v>0</v>
      </c>
      <c r="D204" s="133">
        <v>0</v>
      </c>
      <c r="E204" s="133">
        <v>0</v>
      </c>
      <c r="F204" s="133">
        <v>0</v>
      </c>
      <c r="G204" s="133">
        <v>35</v>
      </c>
      <c r="H204" s="133">
        <v>0</v>
      </c>
      <c r="I204" s="133">
        <v>35</v>
      </c>
      <c r="J204" s="133">
        <v>0</v>
      </c>
      <c r="K204" s="133">
        <v>0</v>
      </c>
      <c r="L204" s="133">
        <v>0</v>
      </c>
      <c r="M204" s="133">
        <v>0</v>
      </c>
      <c r="N204" s="133">
        <v>0</v>
      </c>
      <c r="O204" s="133">
        <v>0</v>
      </c>
      <c r="P204" s="133">
        <v>0</v>
      </c>
      <c r="Q204" s="133">
        <v>0</v>
      </c>
    </row>
    <row r="205" ht="23.1" customHeight="1" spans="1:17">
      <c r="A205" s="145" t="s">
        <v>497</v>
      </c>
      <c r="B205" s="133">
        <v>35</v>
      </c>
      <c r="C205" s="133">
        <v>0</v>
      </c>
      <c r="D205" s="133">
        <v>0</v>
      </c>
      <c r="E205" s="133">
        <v>0</v>
      </c>
      <c r="F205" s="133">
        <v>0</v>
      </c>
      <c r="G205" s="133">
        <v>35</v>
      </c>
      <c r="H205" s="133">
        <v>0</v>
      </c>
      <c r="I205" s="133">
        <v>35</v>
      </c>
      <c r="J205" s="133">
        <v>0</v>
      </c>
      <c r="K205" s="133">
        <v>0</v>
      </c>
      <c r="L205" s="133">
        <v>0</v>
      </c>
      <c r="M205" s="133">
        <v>0</v>
      </c>
      <c r="N205" s="133">
        <v>0</v>
      </c>
      <c r="O205" s="133">
        <v>0</v>
      </c>
      <c r="P205" s="133">
        <v>0</v>
      </c>
      <c r="Q205" s="133">
        <v>0</v>
      </c>
    </row>
    <row r="206" ht="23.1" customHeight="1" spans="1:17">
      <c r="A206" s="145" t="s">
        <v>498</v>
      </c>
      <c r="B206" s="133">
        <v>176.333442</v>
      </c>
      <c r="C206" s="133">
        <v>145.333442</v>
      </c>
      <c r="D206" s="133">
        <v>121.584226</v>
      </c>
      <c r="E206" s="133">
        <v>16.069216</v>
      </c>
      <c r="F206" s="133">
        <v>7.68</v>
      </c>
      <c r="G206" s="133">
        <v>31</v>
      </c>
      <c r="H206" s="133">
        <v>0</v>
      </c>
      <c r="I206" s="133">
        <v>10</v>
      </c>
      <c r="J206" s="133">
        <v>21</v>
      </c>
      <c r="K206" s="133">
        <v>0</v>
      </c>
      <c r="L206" s="133">
        <v>0</v>
      </c>
      <c r="M206" s="133">
        <v>0</v>
      </c>
      <c r="N206" s="133">
        <v>0</v>
      </c>
      <c r="O206" s="133">
        <v>0</v>
      </c>
      <c r="P206" s="133">
        <v>0</v>
      </c>
      <c r="Q206" s="133">
        <v>0</v>
      </c>
    </row>
    <row r="207" ht="23.1" customHeight="1" spans="1:17">
      <c r="A207" s="145" t="s">
        <v>499</v>
      </c>
      <c r="B207" s="133">
        <v>176.333442</v>
      </c>
      <c r="C207" s="133">
        <v>145.333442</v>
      </c>
      <c r="D207" s="133">
        <v>121.584226</v>
      </c>
      <c r="E207" s="133">
        <v>16.069216</v>
      </c>
      <c r="F207" s="133">
        <v>7.68</v>
      </c>
      <c r="G207" s="133">
        <v>31</v>
      </c>
      <c r="H207" s="133">
        <v>0</v>
      </c>
      <c r="I207" s="133">
        <v>10</v>
      </c>
      <c r="J207" s="133">
        <v>21</v>
      </c>
      <c r="K207" s="133">
        <v>0</v>
      </c>
      <c r="L207" s="133">
        <v>0</v>
      </c>
      <c r="M207" s="133">
        <v>0</v>
      </c>
      <c r="N207" s="133">
        <v>0</v>
      </c>
      <c r="O207" s="133">
        <v>0</v>
      </c>
      <c r="P207" s="133">
        <v>0</v>
      </c>
      <c r="Q207" s="133">
        <v>0</v>
      </c>
    </row>
    <row r="208" ht="23.1" customHeight="1" spans="1:17">
      <c r="A208" s="145" t="s">
        <v>500</v>
      </c>
      <c r="B208" s="133">
        <v>1956.16383</v>
      </c>
      <c r="C208" s="133">
        <v>185.78383</v>
      </c>
      <c r="D208" s="133">
        <v>152.302022</v>
      </c>
      <c r="E208" s="133">
        <v>33.481808</v>
      </c>
      <c r="F208" s="133">
        <v>0</v>
      </c>
      <c r="G208" s="133">
        <v>1770.38</v>
      </c>
      <c r="H208" s="133">
        <v>0</v>
      </c>
      <c r="I208" s="133">
        <v>145.68</v>
      </c>
      <c r="J208" s="133">
        <v>1624.7</v>
      </c>
      <c r="K208" s="133">
        <v>0</v>
      </c>
      <c r="L208" s="133">
        <v>0</v>
      </c>
      <c r="M208" s="133">
        <v>0</v>
      </c>
      <c r="N208" s="133">
        <v>0</v>
      </c>
      <c r="O208" s="133">
        <v>0</v>
      </c>
      <c r="P208" s="133">
        <v>0</v>
      </c>
      <c r="Q208" s="133">
        <v>0</v>
      </c>
    </row>
    <row r="209" ht="23.1" customHeight="1" spans="1:17">
      <c r="A209" s="145" t="s">
        <v>501</v>
      </c>
      <c r="B209" s="133">
        <v>166.03663</v>
      </c>
      <c r="C209" s="133">
        <v>166.03663</v>
      </c>
      <c r="D209" s="133">
        <v>132.554822</v>
      </c>
      <c r="E209" s="133">
        <v>33.481808</v>
      </c>
      <c r="F209" s="133">
        <v>0</v>
      </c>
      <c r="G209" s="133">
        <v>0</v>
      </c>
      <c r="H209" s="133">
        <v>0</v>
      </c>
      <c r="I209" s="133">
        <v>0</v>
      </c>
      <c r="J209" s="133">
        <v>0</v>
      </c>
      <c r="K209" s="133">
        <v>0</v>
      </c>
      <c r="L209" s="133">
        <v>0</v>
      </c>
      <c r="M209" s="133">
        <v>0</v>
      </c>
      <c r="N209" s="133">
        <v>0</v>
      </c>
      <c r="O209" s="133">
        <v>0</v>
      </c>
      <c r="P209" s="133">
        <v>0</v>
      </c>
      <c r="Q209" s="133">
        <v>0</v>
      </c>
    </row>
    <row r="210" ht="23.1" customHeight="1" spans="1:17">
      <c r="A210" s="145" t="s">
        <v>502</v>
      </c>
      <c r="B210" s="133">
        <v>560.48</v>
      </c>
      <c r="C210" s="133">
        <v>0</v>
      </c>
      <c r="D210" s="133">
        <v>0</v>
      </c>
      <c r="E210" s="133">
        <v>0</v>
      </c>
      <c r="F210" s="133">
        <v>0</v>
      </c>
      <c r="G210" s="133">
        <v>560.48</v>
      </c>
      <c r="H210" s="133">
        <v>0</v>
      </c>
      <c r="I210" s="133">
        <v>145.68</v>
      </c>
      <c r="J210" s="133">
        <v>414.8</v>
      </c>
      <c r="K210" s="133">
        <v>0</v>
      </c>
      <c r="L210" s="133">
        <v>0</v>
      </c>
      <c r="M210" s="133">
        <v>0</v>
      </c>
      <c r="N210" s="133">
        <v>0</v>
      </c>
      <c r="O210" s="133">
        <v>0</v>
      </c>
      <c r="P210" s="133">
        <v>0</v>
      </c>
      <c r="Q210" s="133">
        <v>0</v>
      </c>
    </row>
    <row r="211" ht="23.1" customHeight="1" spans="1:17">
      <c r="A211" s="145" t="s">
        <v>503</v>
      </c>
      <c r="B211" s="133">
        <v>680.9</v>
      </c>
      <c r="C211" s="133">
        <v>0</v>
      </c>
      <c r="D211" s="133">
        <v>0</v>
      </c>
      <c r="E211" s="133">
        <v>0</v>
      </c>
      <c r="F211" s="133">
        <v>0</v>
      </c>
      <c r="G211" s="133">
        <v>680.9</v>
      </c>
      <c r="H211" s="133">
        <v>0</v>
      </c>
      <c r="I211" s="133">
        <v>0</v>
      </c>
      <c r="J211" s="133">
        <v>680.9</v>
      </c>
      <c r="K211" s="133">
        <v>0</v>
      </c>
      <c r="L211" s="133">
        <v>0</v>
      </c>
      <c r="M211" s="133">
        <v>0</v>
      </c>
      <c r="N211" s="133">
        <v>0</v>
      </c>
      <c r="O211" s="133">
        <v>0</v>
      </c>
      <c r="P211" s="133">
        <v>0</v>
      </c>
      <c r="Q211" s="133">
        <v>0</v>
      </c>
    </row>
    <row r="212" ht="23.1" customHeight="1" spans="1:17">
      <c r="A212" s="145" t="s">
        <v>504</v>
      </c>
      <c r="B212" s="133">
        <v>529</v>
      </c>
      <c r="C212" s="133">
        <v>0</v>
      </c>
      <c r="D212" s="133">
        <v>0</v>
      </c>
      <c r="E212" s="133">
        <v>0</v>
      </c>
      <c r="F212" s="133">
        <v>0</v>
      </c>
      <c r="G212" s="133">
        <v>529</v>
      </c>
      <c r="H212" s="133">
        <v>0</v>
      </c>
      <c r="I212" s="133">
        <v>0</v>
      </c>
      <c r="J212" s="133">
        <v>529</v>
      </c>
      <c r="K212" s="133">
        <v>0</v>
      </c>
      <c r="L212" s="133">
        <v>0</v>
      </c>
      <c r="M212" s="133">
        <v>0</v>
      </c>
      <c r="N212" s="133">
        <v>0</v>
      </c>
      <c r="O212" s="133">
        <v>0</v>
      </c>
      <c r="P212" s="133">
        <v>0</v>
      </c>
      <c r="Q212" s="133">
        <v>0</v>
      </c>
    </row>
    <row r="213" ht="23.1" customHeight="1" spans="1:17">
      <c r="A213" s="145" t="s">
        <v>505</v>
      </c>
      <c r="B213" s="133">
        <v>19.7472</v>
      </c>
      <c r="C213" s="133">
        <v>19.7472</v>
      </c>
      <c r="D213" s="133">
        <v>19.7472</v>
      </c>
      <c r="E213" s="133">
        <v>0</v>
      </c>
      <c r="F213" s="133">
        <v>0</v>
      </c>
      <c r="G213" s="133">
        <v>0</v>
      </c>
      <c r="H213" s="133">
        <v>0</v>
      </c>
      <c r="I213" s="133">
        <v>0</v>
      </c>
      <c r="J213" s="133">
        <v>0</v>
      </c>
      <c r="K213" s="133">
        <v>0</v>
      </c>
      <c r="L213" s="133">
        <v>0</v>
      </c>
      <c r="M213" s="133">
        <v>0</v>
      </c>
      <c r="N213" s="133">
        <v>0</v>
      </c>
      <c r="O213" s="133">
        <v>0</v>
      </c>
      <c r="P213" s="133">
        <v>0</v>
      </c>
      <c r="Q213" s="133">
        <v>0</v>
      </c>
    </row>
    <row r="214" ht="23.1" customHeight="1" spans="1:17">
      <c r="A214" s="145" t="s">
        <v>506</v>
      </c>
      <c r="B214" s="133">
        <v>48.5</v>
      </c>
      <c r="C214" s="133">
        <v>0</v>
      </c>
      <c r="D214" s="133">
        <v>0</v>
      </c>
      <c r="E214" s="133">
        <v>0</v>
      </c>
      <c r="F214" s="133">
        <v>0</v>
      </c>
      <c r="G214" s="133">
        <v>48.5</v>
      </c>
      <c r="H214" s="133">
        <v>0</v>
      </c>
      <c r="I214" s="133">
        <v>48.5</v>
      </c>
      <c r="J214" s="133">
        <v>0</v>
      </c>
      <c r="K214" s="133">
        <v>0</v>
      </c>
      <c r="L214" s="133">
        <v>0</v>
      </c>
      <c r="M214" s="133">
        <v>0</v>
      </c>
      <c r="N214" s="133">
        <v>0</v>
      </c>
      <c r="O214" s="133">
        <v>0</v>
      </c>
      <c r="P214" s="133">
        <v>0</v>
      </c>
      <c r="Q214" s="133">
        <v>0</v>
      </c>
    </row>
    <row r="215" ht="23.1" customHeight="1" spans="1:17">
      <c r="A215" s="145" t="s">
        <v>507</v>
      </c>
      <c r="B215" s="133">
        <v>48.5</v>
      </c>
      <c r="C215" s="133">
        <v>0</v>
      </c>
      <c r="D215" s="133">
        <v>0</v>
      </c>
      <c r="E215" s="133">
        <v>0</v>
      </c>
      <c r="F215" s="133">
        <v>0</v>
      </c>
      <c r="G215" s="133">
        <v>48.5</v>
      </c>
      <c r="H215" s="133">
        <v>0</v>
      </c>
      <c r="I215" s="133">
        <v>48.5</v>
      </c>
      <c r="J215" s="133">
        <v>0</v>
      </c>
      <c r="K215" s="133">
        <v>0</v>
      </c>
      <c r="L215" s="133">
        <v>0</v>
      </c>
      <c r="M215" s="133">
        <v>0</v>
      </c>
      <c r="N215" s="133">
        <v>0</v>
      </c>
      <c r="O215" s="133">
        <v>0</v>
      </c>
      <c r="P215" s="133">
        <v>0</v>
      </c>
      <c r="Q215" s="133">
        <v>0</v>
      </c>
    </row>
    <row r="216" ht="23.1" customHeight="1" spans="1:17">
      <c r="A216" s="145" t="s">
        <v>508</v>
      </c>
      <c r="B216" s="133">
        <v>35689.2085</v>
      </c>
      <c r="C216" s="133">
        <v>0</v>
      </c>
      <c r="D216" s="133">
        <v>0</v>
      </c>
      <c r="E216" s="133">
        <v>0</v>
      </c>
      <c r="F216" s="133">
        <v>0</v>
      </c>
      <c r="G216" s="133">
        <v>35689.2085</v>
      </c>
      <c r="H216" s="133">
        <v>0</v>
      </c>
      <c r="I216" s="133">
        <v>35644.2085</v>
      </c>
      <c r="J216" s="133">
        <v>0</v>
      </c>
      <c r="K216" s="133">
        <v>0</v>
      </c>
      <c r="L216" s="133">
        <v>0</v>
      </c>
      <c r="M216" s="133">
        <v>0</v>
      </c>
      <c r="N216" s="133">
        <v>0</v>
      </c>
      <c r="O216" s="133">
        <v>0</v>
      </c>
      <c r="P216" s="133">
        <v>0</v>
      </c>
      <c r="Q216" s="133">
        <v>45</v>
      </c>
    </row>
    <row r="217" ht="23.1" customHeight="1" spans="1:17">
      <c r="A217" s="145" t="s">
        <v>509</v>
      </c>
      <c r="B217" s="133">
        <v>35689.2085</v>
      </c>
      <c r="C217" s="133">
        <v>0</v>
      </c>
      <c r="D217" s="133">
        <v>0</v>
      </c>
      <c r="E217" s="133">
        <v>0</v>
      </c>
      <c r="F217" s="133">
        <v>0</v>
      </c>
      <c r="G217" s="133">
        <v>35689.2085</v>
      </c>
      <c r="H217" s="133">
        <v>0</v>
      </c>
      <c r="I217" s="133">
        <v>35644.2085</v>
      </c>
      <c r="J217" s="133">
        <v>0</v>
      </c>
      <c r="K217" s="133">
        <v>0</v>
      </c>
      <c r="L217" s="133">
        <v>0</v>
      </c>
      <c r="M217" s="133">
        <v>0</v>
      </c>
      <c r="N217" s="133">
        <v>0</v>
      </c>
      <c r="O217" s="133">
        <v>0</v>
      </c>
      <c r="P217" s="133">
        <v>0</v>
      </c>
      <c r="Q217" s="133">
        <v>45</v>
      </c>
    </row>
    <row r="218" ht="23.1" customHeight="1" spans="1:17">
      <c r="A218" s="145" t="s">
        <v>510</v>
      </c>
      <c r="B218" s="133">
        <v>29196</v>
      </c>
      <c r="C218" s="133">
        <v>20899.539674</v>
      </c>
      <c r="D218" s="133">
        <v>16566.266027</v>
      </c>
      <c r="E218" s="133">
        <v>909.736428</v>
      </c>
      <c r="F218" s="133">
        <v>3423.537219</v>
      </c>
      <c r="G218" s="133">
        <v>8296.808</v>
      </c>
      <c r="H218" s="133">
        <v>726.428</v>
      </c>
      <c r="I218" s="133">
        <v>7530.38</v>
      </c>
      <c r="J218" s="133">
        <v>40</v>
      </c>
      <c r="K218" s="133">
        <v>0</v>
      </c>
      <c r="L218" s="133">
        <v>0</v>
      </c>
      <c r="M218" s="133">
        <v>0</v>
      </c>
      <c r="N218" s="133">
        <v>0</v>
      </c>
      <c r="O218" s="133">
        <v>0</v>
      </c>
      <c r="P218" s="133">
        <v>0</v>
      </c>
      <c r="Q218" s="133">
        <v>0</v>
      </c>
    </row>
    <row r="219" ht="23.1" customHeight="1" spans="1:17">
      <c r="A219" s="145" t="s">
        <v>511</v>
      </c>
      <c r="B219" s="133">
        <v>3680.928459</v>
      </c>
      <c r="C219" s="133">
        <v>292.898459</v>
      </c>
      <c r="D219" s="133">
        <v>243.498555</v>
      </c>
      <c r="E219" s="133">
        <v>49.399904</v>
      </c>
      <c r="F219" s="133">
        <v>0</v>
      </c>
      <c r="G219" s="133">
        <v>3388.03</v>
      </c>
      <c r="H219" s="133">
        <v>0</v>
      </c>
      <c r="I219" s="133">
        <v>3388.03</v>
      </c>
      <c r="J219" s="133">
        <v>0</v>
      </c>
      <c r="K219" s="133">
        <v>0</v>
      </c>
      <c r="L219" s="133">
        <v>0</v>
      </c>
      <c r="M219" s="133">
        <v>0</v>
      </c>
      <c r="N219" s="133">
        <v>0</v>
      </c>
      <c r="O219" s="133">
        <v>0</v>
      </c>
      <c r="P219" s="133">
        <v>0</v>
      </c>
      <c r="Q219" s="133">
        <v>0</v>
      </c>
    </row>
    <row r="220" ht="23.1" customHeight="1" spans="1:17">
      <c r="A220" s="145" t="s">
        <v>512</v>
      </c>
      <c r="B220" s="133">
        <v>243.150059</v>
      </c>
      <c r="C220" s="133">
        <v>243.150059</v>
      </c>
      <c r="D220" s="133">
        <v>193.750155</v>
      </c>
      <c r="E220" s="133">
        <v>49.399904</v>
      </c>
      <c r="F220" s="133">
        <v>0</v>
      </c>
      <c r="G220" s="133">
        <v>0</v>
      </c>
      <c r="H220" s="133">
        <v>0</v>
      </c>
      <c r="I220" s="133">
        <v>0</v>
      </c>
      <c r="J220" s="133">
        <v>0</v>
      </c>
      <c r="K220" s="133">
        <v>0</v>
      </c>
      <c r="L220" s="133">
        <v>0</v>
      </c>
      <c r="M220" s="133">
        <v>0</v>
      </c>
      <c r="N220" s="133">
        <v>0</v>
      </c>
      <c r="O220" s="133">
        <v>0</v>
      </c>
      <c r="P220" s="133">
        <v>0</v>
      </c>
      <c r="Q220" s="133">
        <v>0</v>
      </c>
    </row>
    <row r="221" ht="23.1" customHeight="1" spans="1:17">
      <c r="A221" s="145" t="s">
        <v>513</v>
      </c>
      <c r="B221" s="133">
        <v>1788.03</v>
      </c>
      <c r="C221" s="133">
        <v>0</v>
      </c>
      <c r="D221" s="133">
        <v>0</v>
      </c>
      <c r="E221" s="133">
        <v>0</v>
      </c>
      <c r="F221" s="133">
        <v>0</v>
      </c>
      <c r="G221" s="133">
        <v>1788.03</v>
      </c>
      <c r="H221" s="133">
        <v>0</v>
      </c>
      <c r="I221" s="133">
        <v>1788.03</v>
      </c>
      <c r="J221" s="133">
        <v>0</v>
      </c>
      <c r="K221" s="133">
        <v>0</v>
      </c>
      <c r="L221" s="133">
        <v>0</v>
      </c>
      <c r="M221" s="133">
        <v>0</v>
      </c>
      <c r="N221" s="133">
        <v>0</v>
      </c>
      <c r="O221" s="133">
        <v>0</v>
      </c>
      <c r="P221" s="133">
        <v>0</v>
      </c>
      <c r="Q221" s="133">
        <v>0</v>
      </c>
    </row>
    <row r="222" ht="23.1" customHeight="1" spans="1:17">
      <c r="A222" s="145" t="s">
        <v>514</v>
      </c>
      <c r="B222" s="133">
        <v>1649.7484</v>
      </c>
      <c r="C222" s="133">
        <v>49.7484</v>
      </c>
      <c r="D222" s="133">
        <v>49.7484</v>
      </c>
      <c r="E222" s="133">
        <v>0</v>
      </c>
      <c r="F222" s="133">
        <v>0</v>
      </c>
      <c r="G222" s="133">
        <v>1600</v>
      </c>
      <c r="H222" s="133">
        <v>0</v>
      </c>
      <c r="I222" s="133">
        <v>1600</v>
      </c>
      <c r="J222" s="133">
        <v>0</v>
      </c>
      <c r="K222" s="133">
        <v>0</v>
      </c>
      <c r="L222" s="133">
        <v>0</v>
      </c>
      <c r="M222" s="133">
        <v>0</v>
      </c>
      <c r="N222" s="133">
        <v>0</v>
      </c>
      <c r="O222" s="133">
        <v>0</v>
      </c>
      <c r="P222" s="133">
        <v>0</v>
      </c>
      <c r="Q222" s="133">
        <v>0</v>
      </c>
    </row>
    <row r="223" ht="23.1" customHeight="1" spans="1:17">
      <c r="A223" s="145" t="s">
        <v>515</v>
      </c>
      <c r="B223" s="133">
        <v>3943.957215</v>
      </c>
      <c r="C223" s="133">
        <v>2943.957215</v>
      </c>
      <c r="D223" s="133">
        <v>2929.606447</v>
      </c>
      <c r="E223" s="133">
        <v>14.350768</v>
      </c>
      <c r="F223" s="133">
        <v>0</v>
      </c>
      <c r="G223" s="133">
        <v>1000</v>
      </c>
      <c r="H223" s="133">
        <v>0</v>
      </c>
      <c r="I223" s="133">
        <v>1000</v>
      </c>
      <c r="J223" s="133">
        <v>0</v>
      </c>
      <c r="K223" s="133">
        <v>0</v>
      </c>
      <c r="L223" s="133">
        <v>0</v>
      </c>
      <c r="M223" s="133">
        <v>0</v>
      </c>
      <c r="N223" s="133">
        <v>0</v>
      </c>
      <c r="O223" s="133">
        <v>0</v>
      </c>
      <c r="P223" s="133">
        <v>0</v>
      </c>
      <c r="Q223" s="133">
        <v>0</v>
      </c>
    </row>
    <row r="224" ht="23.1" customHeight="1" spans="1:17">
      <c r="A224" s="145" t="s">
        <v>516</v>
      </c>
      <c r="B224" s="133">
        <v>1825.708241</v>
      </c>
      <c r="C224" s="133">
        <v>1825.708241</v>
      </c>
      <c r="D224" s="133">
        <v>1825.708241</v>
      </c>
      <c r="E224" s="133">
        <v>0</v>
      </c>
      <c r="F224" s="133">
        <v>0</v>
      </c>
      <c r="G224" s="133">
        <v>0</v>
      </c>
      <c r="H224" s="133">
        <v>0</v>
      </c>
      <c r="I224" s="133">
        <v>0</v>
      </c>
      <c r="J224" s="133">
        <v>0</v>
      </c>
      <c r="K224" s="133">
        <v>0</v>
      </c>
      <c r="L224" s="133">
        <v>0</v>
      </c>
      <c r="M224" s="133">
        <v>0</v>
      </c>
      <c r="N224" s="133">
        <v>0</v>
      </c>
      <c r="O224" s="133">
        <v>0</v>
      </c>
      <c r="P224" s="133">
        <v>0</v>
      </c>
      <c r="Q224" s="133">
        <v>0</v>
      </c>
    </row>
    <row r="225" ht="23.1" customHeight="1" spans="1:17">
      <c r="A225" s="145" t="s">
        <v>517</v>
      </c>
      <c r="B225" s="133">
        <v>983.736707</v>
      </c>
      <c r="C225" s="133">
        <v>983.736707</v>
      </c>
      <c r="D225" s="133">
        <v>983.736707</v>
      </c>
      <c r="E225" s="133">
        <v>0</v>
      </c>
      <c r="F225" s="133">
        <v>0</v>
      </c>
      <c r="G225" s="133">
        <v>0</v>
      </c>
      <c r="H225" s="133">
        <v>0</v>
      </c>
      <c r="I225" s="133">
        <v>0</v>
      </c>
      <c r="J225" s="133">
        <v>0</v>
      </c>
      <c r="K225" s="133">
        <v>0</v>
      </c>
      <c r="L225" s="133">
        <v>0</v>
      </c>
      <c r="M225" s="133">
        <v>0</v>
      </c>
      <c r="N225" s="133">
        <v>0</v>
      </c>
      <c r="O225" s="133">
        <v>0</v>
      </c>
      <c r="P225" s="133">
        <v>0</v>
      </c>
      <c r="Q225" s="133">
        <v>0</v>
      </c>
    </row>
    <row r="226" ht="23.1" customHeight="1" spans="1:17">
      <c r="A226" s="145" t="s">
        <v>518</v>
      </c>
      <c r="B226" s="133">
        <v>134.512267</v>
      </c>
      <c r="C226" s="133">
        <v>134.512267</v>
      </c>
      <c r="D226" s="133">
        <v>120.161499</v>
      </c>
      <c r="E226" s="133">
        <v>14.350768</v>
      </c>
      <c r="F226" s="133">
        <v>0</v>
      </c>
      <c r="G226" s="133">
        <v>0</v>
      </c>
      <c r="H226" s="133">
        <v>0</v>
      </c>
      <c r="I226" s="133">
        <v>0</v>
      </c>
      <c r="J226" s="133">
        <v>0</v>
      </c>
      <c r="K226" s="133">
        <v>0</v>
      </c>
      <c r="L226" s="133">
        <v>0</v>
      </c>
      <c r="M226" s="133">
        <v>0</v>
      </c>
      <c r="N226" s="133">
        <v>0</v>
      </c>
      <c r="O226" s="133">
        <v>0</v>
      </c>
      <c r="P226" s="133">
        <v>0</v>
      </c>
      <c r="Q226" s="133">
        <v>0</v>
      </c>
    </row>
    <row r="227" ht="23.1" customHeight="1" spans="1:17">
      <c r="A227" s="145" t="s">
        <v>519</v>
      </c>
      <c r="B227" s="133">
        <v>1000</v>
      </c>
      <c r="C227" s="133">
        <v>0</v>
      </c>
      <c r="D227" s="133">
        <v>0</v>
      </c>
      <c r="E227" s="133">
        <v>0</v>
      </c>
      <c r="F227" s="133">
        <v>0</v>
      </c>
      <c r="G227" s="133">
        <v>1000</v>
      </c>
      <c r="H227" s="133">
        <v>0</v>
      </c>
      <c r="I227" s="133">
        <v>1000</v>
      </c>
      <c r="J227" s="133">
        <v>0</v>
      </c>
      <c r="K227" s="133">
        <v>0</v>
      </c>
      <c r="L227" s="133">
        <v>0</v>
      </c>
      <c r="M227" s="133">
        <v>0</v>
      </c>
      <c r="N227" s="133">
        <v>0</v>
      </c>
      <c r="O227" s="133">
        <v>0</v>
      </c>
      <c r="P227" s="133">
        <v>0</v>
      </c>
      <c r="Q227" s="133">
        <v>0</v>
      </c>
    </row>
    <row r="228" ht="23.1" customHeight="1" spans="1:17">
      <c r="A228" s="145" t="s">
        <v>520</v>
      </c>
      <c r="B228" s="133">
        <v>6491.550336</v>
      </c>
      <c r="C228" s="133">
        <v>5820.722336</v>
      </c>
      <c r="D228" s="133">
        <v>5157.300334</v>
      </c>
      <c r="E228" s="133">
        <v>663.422002</v>
      </c>
      <c r="F228" s="133">
        <v>0</v>
      </c>
      <c r="G228" s="133">
        <v>670.828</v>
      </c>
      <c r="H228" s="133">
        <v>540.828</v>
      </c>
      <c r="I228" s="133">
        <v>130</v>
      </c>
      <c r="J228" s="133">
        <v>0</v>
      </c>
      <c r="K228" s="133">
        <v>0</v>
      </c>
      <c r="L228" s="133">
        <v>0</v>
      </c>
      <c r="M228" s="133">
        <v>0</v>
      </c>
      <c r="N228" s="133">
        <v>0</v>
      </c>
      <c r="O228" s="133">
        <v>0</v>
      </c>
      <c r="P228" s="133">
        <v>0</v>
      </c>
      <c r="Q228" s="133">
        <v>0</v>
      </c>
    </row>
    <row r="229" ht="23.1" customHeight="1" spans="1:17">
      <c r="A229" s="145" t="s">
        <v>521</v>
      </c>
      <c r="B229" s="133">
        <v>6361.550336</v>
      </c>
      <c r="C229" s="133">
        <v>5820.722336</v>
      </c>
      <c r="D229" s="133">
        <v>5157.300334</v>
      </c>
      <c r="E229" s="133">
        <v>663.422002</v>
      </c>
      <c r="F229" s="133">
        <v>0</v>
      </c>
      <c r="G229" s="133">
        <v>540.828</v>
      </c>
      <c r="H229" s="133">
        <v>540.828</v>
      </c>
      <c r="I229" s="133">
        <v>0</v>
      </c>
      <c r="J229" s="133">
        <v>0</v>
      </c>
      <c r="K229" s="133">
        <v>0</v>
      </c>
      <c r="L229" s="133">
        <v>0</v>
      </c>
      <c r="M229" s="133">
        <v>0</v>
      </c>
      <c r="N229" s="133">
        <v>0</v>
      </c>
      <c r="O229" s="133">
        <v>0</v>
      </c>
      <c r="P229" s="133">
        <v>0</v>
      </c>
      <c r="Q229" s="133">
        <v>0</v>
      </c>
    </row>
    <row r="230" ht="23.1" customHeight="1" spans="1:17">
      <c r="A230" s="145" t="s">
        <v>522</v>
      </c>
      <c r="B230" s="133">
        <v>130</v>
      </c>
      <c r="C230" s="133">
        <v>0</v>
      </c>
      <c r="D230" s="133">
        <v>0</v>
      </c>
      <c r="E230" s="133">
        <v>0</v>
      </c>
      <c r="F230" s="133">
        <v>0</v>
      </c>
      <c r="G230" s="133">
        <v>130</v>
      </c>
      <c r="H230" s="133">
        <v>0</v>
      </c>
      <c r="I230" s="133">
        <v>130</v>
      </c>
      <c r="J230" s="133">
        <v>0</v>
      </c>
      <c r="K230" s="133">
        <v>0</v>
      </c>
      <c r="L230" s="133">
        <v>0</v>
      </c>
      <c r="M230" s="133">
        <v>0</v>
      </c>
      <c r="N230" s="133">
        <v>0</v>
      </c>
      <c r="O230" s="133">
        <v>0</v>
      </c>
      <c r="P230" s="133">
        <v>0</v>
      </c>
      <c r="Q230" s="133">
        <v>0</v>
      </c>
    </row>
    <row r="231" ht="23.1" customHeight="1" spans="1:17">
      <c r="A231" s="145" t="s">
        <v>523</v>
      </c>
      <c r="B231" s="133">
        <v>4757.43006</v>
      </c>
      <c r="C231" s="133">
        <v>1679.48006</v>
      </c>
      <c r="D231" s="133">
        <v>1533.279931</v>
      </c>
      <c r="E231" s="133">
        <v>146.200129</v>
      </c>
      <c r="F231" s="133">
        <v>0</v>
      </c>
      <c r="G231" s="133">
        <v>3077.95</v>
      </c>
      <c r="H231" s="133">
        <v>185.6</v>
      </c>
      <c r="I231" s="133">
        <v>2852.35</v>
      </c>
      <c r="J231" s="133">
        <v>40</v>
      </c>
      <c r="K231" s="133">
        <v>0</v>
      </c>
      <c r="L231" s="133">
        <v>0</v>
      </c>
      <c r="M231" s="133">
        <v>0</v>
      </c>
      <c r="N231" s="133">
        <v>0</v>
      </c>
      <c r="O231" s="133">
        <v>0</v>
      </c>
      <c r="P231" s="133">
        <v>0</v>
      </c>
      <c r="Q231" s="133">
        <v>0</v>
      </c>
    </row>
    <row r="232" ht="23.1" customHeight="1" spans="1:17">
      <c r="A232" s="145" t="s">
        <v>524</v>
      </c>
      <c r="B232" s="133">
        <v>638.614394</v>
      </c>
      <c r="C232" s="133">
        <v>353.614394</v>
      </c>
      <c r="D232" s="133">
        <v>315.784555</v>
      </c>
      <c r="E232" s="133">
        <v>37.829839</v>
      </c>
      <c r="F232" s="133">
        <v>0</v>
      </c>
      <c r="G232" s="133">
        <v>285</v>
      </c>
      <c r="H232" s="133">
        <v>0</v>
      </c>
      <c r="I232" s="133">
        <v>245</v>
      </c>
      <c r="J232" s="133">
        <v>40</v>
      </c>
      <c r="K232" s="133">
        <v>0</v>
      </c>
      <c r="L232" s="133">
        <v>0</v>
      </c>
      <c r="M232" s="133">
        <v>0</v>
      </c>
      <c r="N232" s="133">
        <v>0</v>
      </c>
      <c r="O232" s="133">
        <v>0</v>
      </c>
      <c r="P232" s="133">
        <v>0</v>
      </c>
      <c r="Q232" s="133">
        <v>0</v>
      </c>
    </row>
    <row r="233" ht="23.1" customHeight="1" spans="1:17">
      <c r="A233" s="145" t="s">
        <v>525</v>
      </c>
      <c r="B233" s="133">
        <v>162.099101</v>
      </c>
      <c r="C233" s="133">
        <v>117.099101</v>
      </c>
      <c r="D233" s="133">
        <v>101.997789</v>
      </c>
      <c r="E233" s="133">
        <v>15.101312</v>
      </c>
      <c r="F233" s="133">
        <v>0</v>
      </c>
      <c r="G233" s="133">
        <v>45</v>
      </c>
      <c r="H233" s="133">
        <v>0</v>
      </c>
      <c r="I233" s="133">
        <v>45</v>
      </c>
      <c r="J233" s="133">
        <v>0</v>
      </c>
      <c r="K233" s="133">
        <v>0</v>
      </c>
      <c r="L233" s="133">
        <v>0</v>
      </c>
      <c r="M233" s="133">
        <v>0</v>
      </c>
      <c r="N233" s="133">
        <v>0</v>
      </c>
      <c r="O233" s="133">
        <v>0</v>
      </c>
      <c r="P233" s="133">
        <v>0</v>
      </c>
      <c r="Q233" s="133">
        <v>0</v>
      </c>
    </row>
    <row r="234" ht="23.1" customHeight="1" spans="1:17">
      <c r="A234" s="145" t="s">
        <v>526</v>
      </c>
      <c r="B234" s="133">
        <v>548.543264</v>
      </c>
      <c r="C234" s="133">
        <v>498.543264</v>
      </c>
      <c r="D234" s="133">
        <v>498.543264</v>
      </c>
      <c r="E234" s="133">
        <v>0</v>
      </c>
      <c r="F234" s="133">
        <v>0</v>
      </c>
      <c r="G234" s="133">
        <v>50</v>
      </c>
      <c r="H234" s="133">
        <v>50</v>
      </c>
      <c r="I234" s="133">
        <v>0</v>
      </c>
      <c r="J234" s="133">
        <v>0</v>
      </c>
      <c r="K234" s="133">
        <v>0</v>
      </c>
      <c r="L234" s="133">
        <v>0</v>
      </c>
      <c r="M234" s="133">
        <v>0</v>
      </c>
      <c r="N234" s="133">
        <v>0</v>
      </c>
      <c r="O234" s="133">
        <v>0</v>
      </c>
      <c r="P234" s="133">
        <v>0</v>
      </c>
      <c r="Q234" s="133">
        <v>0</v>
      </c>
    </row>
    <row r="235" ht="23.1" customHeight="1" spans="1:17">
      <c r="A235" s="145" t="s">
        <v>527</v>
      </c>
      <c r="B235" s="133">
        <v>259.495632</v>
      </c>
      <c r="C235" s="133">
        <v>123.895632</v>
      </c>
      <c r="D235" s="133">
        <v>91.854167</v>
      </c>
      <c r="E235" s="133">
        <v>32.041465</v>
      </c>
      <c r="F235" s="133">
        <v>0</v>
      </c>
      <c r="G235" s="133">
        <v>135.6</v>
      </c>
      <c r="H235" s="133">
        <v>75.6</v>
      </c>
      <c r="I235" s="133">
        <v>60</v>
      </c>
      <c r="J235" s="133">
        <v>0</v>
      </c>
      <c r="K235" s="133">
        <v>0</v>
      </c>
      <c r="L235" s="133">
        <v>0</v>
      </c>
      <c r="M235" s="133">
        <v>0</v>
      </c>
      <c r="N235" s="133">
        <v>0</v>
      </c>
      <c r="O235" s="133">
        <v>0</v>
      </c>
      <c r="P235" s="133">
        <v>0</v>
      </c>
      <c r="Q235" s="133">
        <v>0</v>
      </c>
    </row>
    <row r="236" ht="23.1" customHeight="1" spans="1:17">
      <c r="A236" s="145" t="s">
        <v>528</v>
      </c>
      <c r="B236" s="133">
        <v>646.327669</v>
      </c>
      <c r="C236" s="133">
        <v>586.327669</v>
      </c>
      <c r="D236" s="133">
        <v>525.100156</v>
      </c>
      <c r="E236" s="133">
        <v>61.227513</v>
      </c>
      <c r="F236" s="133">
        <v>0</v>
      </c>
      <c r="G236" s="133">
        <v>60</v>
      </c>
      <c r="H236" s="133">
        <v>60</v>
      </c>
      <c r="I236" s="133">
        <v>0</v>
      </c>
      <c r="J236" s="133">
        <v>0</v>
      </c>
      <c r="K236" s="133">
        <v>0</v>
      </c>
      <c r="L236" s="133">
        <v>0</v>
      </c>
      <c r="M236" s="133">
        <v>0</v>
      </c>
      <c r="N236" s="133">
        <v>0</v>
      </c>
      <c r="O236" s="133">
        <v>0</v>
      </c>
      <c r="P236" s="133">
        <v>0</v>
      </c>
      <c r="Q236" s="133">
        <v>0</v>
      </c>
    </row>
    <row r="237" ht="23.1" customHeight="1" spans="1:17">
      <c r="A237" s="145" t="s">
        <v>529</v>
      </c>
      <c r="B237" s="133">
        <v>540</v>
      </c>
      <c r="C237" s="133">
        <v>0</v>
      </c>
      <c r="D237" s="133">
        <v>0</v>
      </c>
      <c r="E237" s="133">
        <v>0</v>
      </c>
      <c r="F237" s="133">
        <v>0</v>
      </c>
      <c r="G237" s="133">
        <v>540</v>
      </c>
      <c r="H237" s="133">
        <v>0</v>
      </c>
      <c r="I237" s="133">
        <v>540</v>
      </c>
      <c r="J237" s="133">
        <v>0</v>
      </c>
      <c r="K237" s="133">
        <v>0</v>
      </c>
      <c r="L237" s="133">
        <v>0</v>
      </c>
      <c r="M237" s="133">
        <v>0</v>
      </c>
      <c r="N237" s="133">
        <v>0</v>
      </c>
      <c r="O237" s="133">
        <v>0</v>
      </c>
      <c r="P237" s="133">
        <v>0</v>
      </c>
      <c r="Q237" s="133">
        <v>0</v>
      </c>
    </row>
    <row r="238" ht="23.1" customHeight="1" spans="1:17">
      <c r="A238" s="145" t="s">
        <v>530</v>
      </c>
      <c r="B238" s="133">
        <v>599.25</v>
      </c>
      <c r="C238" s="133">
        <v>0</v>
      </c>
      <c r="D238" s="133">
        <v>0</v>
      </c>
      <c r="E238" s="133">
        <v>0</v>
      </c>
      <c r="F238" s="133">
        <v>0</v>
      </c>
      <c r="G238" s="133">
        <v>599.25</v>
      </c>
      <c r="H238" s="133">
        <v>0</v>
      </c>
      <c r="I238" s="133">
        <v>599.25</v>
      </c>
      <c r="J238" s="133">
        <v>0</v>
      </c>
      <c r="K238" s="133">
        <v>0</v>
      </c>
      <c r="L238" s="133">
        <v>0</v>
      </c>
      <c r="M238" s="133">
        <v>0</v>
      </c>
      <c r="N238" s="133">
        <v>0</v>
      </c>
      <c r="O238" s="133">
        <v>0</v>
      </c>
      <c r="P238" s="133">
        <v>0</v>
      </c>
      <c r="Q238" s="133">
        <v>0</v>
      </c>
    </row>
    <row r="239" ht="23.1" customHeight="1" spans="1:17">
      <c r="A239" s="145" t="s">
        <v>531</v>
      </c>
      <c r="B239" s="133">
        <v>40</v>
      </c>
      <c r="C239" s="133">
        <v>0</v>
      </c>
      <c r="D239" s="133">
        <v>0</v>
      </c>
      <c r="E239" s="133">
        <v>0</v>
      </c>
      <c r="F239" s="133">
        <v>0</v>
      </c>
      <c r="G239" s="133">
        <v>40</v>
      </c>
      <c r="H239" s="133">
        <v>0</v>
      </c>
      <c r="I239" s="133">
        <v>40</v>
      </c>
      <c r="J239" s="133">
        <v>0</v>
      </c>
      <c r="K239" s="133">
        <v>0</v>
      </c>
      <c r="L239" s="133">
        <v>0</v>
      </c>
      <c r="M239" s="133">
        <v>0</v>
      </c>
      <c r="N239" s="133">
        <v>0</v>
      </c>
      <c r="O239" s="133">
        <v>0</v>
      </c>
      <c r="P239" s="133">
        <v>0</v>
      </c>
      <c r="Q239" s="133">
        <v>0</v>
      </c>
    </row>
    <row r="240" ht="23.1" customHeight="1" spans="1:17">
      <c r="A240" s="145" t="s">
        <v>532</v>
      </c>
      <c r="B240" s="133">
        <v>1323.1</v>
      </c>
      <c r="C240" s="133">
        <v>0</v>
      </c>
      <c r="D240" s="133">
        <v>0</v>
      </c>
      <c r="E240" s="133">
        <v>0</v>
      </c>
      <c r="F240" s="133">
        <v>0</v>
      </c>
      <c r="G240" s="133">
        <v>1323.1</v>
      </c>
      <c r="H240" s="133">
        <v>0</v>
      </c>
      <c r="I240" s="133">
        <v>1323.1</v>
      </c>
      <c r="J240" s="133">
        <v>0</v>
      </c>
      <c r="K240" s="133">
        <v>0</v>
      </c>
      <c r="L240" s="133">
        <v>0</v>
      </c>
      <c r="M240" s="133">
        <v>0</v>
      </c>
      <c r="N240" s="133">
        <v>0</v>
      </c>
      <c r="O240" s="133">
        <v>0</v>
      </c>
      <c r="P240" s="133">
        <v>0</v>
      </c>
      <c r="Q240" s="133">
        <v>0</v>
      </c>
    </row>
    <row r="241" ht="23.1" customHeight="1" spans="1:17">
      <c r="A241" s="145" t="s">
        <v>533</v>
      </c>
      <c r="B241" s="133">
        <v>9978.240006</v>
      </c>
      <c r="C241" s="133">
        <v>9978.240006</v>
      </c>
      <c r="D241" s="133">
        <v>6554.702787</v>
      </c>
      <c r="E241" s="133">
        <v>0</v>
      </c>
      <c r="F241" s="133">
        <v>3423.537219</v>
      </c>
      <c r="G241" s="133">
        <v>0</v>
      </c>
      <c r="H241" s="133">
        <v>0</v>
      </c>
      <c r="I241" s="133">
        <v>0</v>
      </c>
      <c r="J241" s="133">
        <v>0</v>
      </c>
      <c r="K241" s="133">
        <v>0</v>
      </c>
      <c r="L241" s="133">
        <v>0</v>
      </c>
      <c r="M241" s="133">
        <v>0</v>
      </c>
      <c r="N241" s="133">
        <v>0</v>
      </c>
      <c r="O241" s="133">
        <v>0</v>
      </c>
      <c r="P241" s="133">
        <v>0</v>
      </c>
      <c r="Q241" s="133">
        <v>0</v>
      </c>
    </row>
    <row r="242" ht="23.1" customHeight="1" spans="1:17">
      <c r="A242" s="145" t="s">
        <v>534</v>
      </c>
      <c r="B242" s="133">
        <v>2887.171564</v>
      </c>
      <c r="C242" s="133">
        <v>2887.171564</v>
      </c>
      <c r="D242" s="133">
        <v>1449.691997</v>
      </c>
      <c r="E242" s="133">
        <v>0</v>
      </c>
      <c r="F242" s="133">
        <v>1437.479567</v>
      </c>
      <c r="G242" s="133">
        <v>0</v>
      </c>
      <c r="H242" s="133">
        <v>0</v>
      </c>
      <c r="I242" s="133">
        <v>0</v>
      </c>
      <c r="J242" s="133">
        <v>0</v>
      </c>
      <c r="K242" s="133">
        <v>0</v>
      </c>
      <c r="L242" s="133">
        <v>0</v>
      </c>
      <c r="M242" s="133">
        <v>0</v>
      </c>
      <c r="N242" s="133">
        <v>0</v>
      </c>
      <c r="O242" s="133">
        <v>0</v>
      </c>
      <c r="P242" s="133">
        <v>0</v>
      </c>
      <c r="Q242" s="133">
        <v>0</v>
      </c>
    </row>
    <row r="243" ht="23.1" customHeight="1" spans="1:17">
      <c r="A243" s="145" t="s">
        <v>535</v>
      </c>
      <c r="B243" s="133">
        <v>5682.401817</v>
      </c>
      <c r="C243" s="133">
        <v>5682.401817</v>
      </c>
      <c r="D243" s="133">
        <v>3696.344165</v>
      </c>
      <c r="E243" s="133">
        <v>0</v>
      </c>
      <c r="F243" s="133">
        <v>1986.057652</v>
      </c>
      <c r="G243" s="133">
        <v>0</v>
      </c>
      <c r="H243" s="133">
        <v>0</v>
      </c>
      <c r="I243" s="133">
        <v>0</v>
      </c>
      <c r="J243" s="133">
        <v>0</v>
      </c>
      <c r="K243" s="133">
        <v>0</v>
      </c>
      <c r="L243" s="133">
        <v>0</v>
      </c>
      <c r="M243" s="133">
        <v>0</v>
      </c>
      <c r="N243" s="133">
        <v>0</v>
      </c>
      <c r="O243" s="133">
        <v>0</v>
      </c>
      <c r="P243" s="133">
        <v>0</v>
      </c>
      <c r="Q243" s="133">
        <v>0</v>
      </c>
    </row>
    <row r="244" ht="23.1" customHeight="1" spans="1:17">
      <c r="A244" s="145" t="s">
        <v>536</v>
      </c>
      <c r="B244" s="133">
        <v>1408.666625</v>
      </c>
      <c r="C244" s="133">
        <v>1408.666625</v>
      </c>
      <c r="D244" s="133">
        <v>1408.666625</v>
      </c>
      <c r="E244" s="133">
        <v>0</v>
      </c>
      <c r="F244" s="133">
        <v>0</v>
      </c>
      <c r="G244" s="133">
        <v>0</v>
      </c>
      <c r="H244" s="133">
        <v>0</v>
      </c>
      <c r="I244" s="133">
        <v>0</v>
      </c>
      <c r="J244" s="133">
        <v>0</v>
      </c>
      <c r="K244" s="133">
        <v>0</v>
      </c>
      <c r="L244" s="133">
        <v>0</v>
      </c>
      <c r="M244" s="133">
        <v>0</v>
      </c>
      <c r="N244" s="133">
        <v>0</v>
      </c>
      <c r="O244" s="133">
        <v>0</v>
      </c>
      <c r="P244" s="133">
        <v>0</v>
      </c>
      <c r="Q244" s="133">
        <v>0</v>
      </c>
    </row>
    <row r="245" ht="23.1" customHeight="1" spans="1:17">
      <c r="A245" s="145" t="s">
        <v>537</v>
      </c>
      <c r="B245" s="133">
        <v>150</v>
      </c>
      <c r="C245" s="133">
        <v>0</v>
      </c>
      <c r="D245" s="133">
        <v>0</v>
      </c>
      <c r="E245" s="133">
        <v>0</v>
      </c>
      <c r="F245" s="133">
        <v>0</v>
      </c>
      <c r="G245" s="133">
        <v>150</v>
      </c>
      <c r="H245" s="133">
        <v>0</v>
      </c>
      <c r="I245" s="133">
        <v>150</v>
      </c>
      <c r="J245" s="133">
        <v>0</v>
      </c>
      <c r="K245" s="133">
        <v>0</v>
      </c>
      <c r="L245" s="133">
        <v>0</v>
      </c>
      <c r="M245" s="133">
        <v>0</v>
      </c>
      <c r="N245" s="133">
        <v>0</v>
      </c>
      <c r="O245" s="133">
        <v>0</v>
      </c>
      <c r="P245" s="133">
        <v>0</v>
      </c>
      <c r="Q245" s="133">
        <v>0</v>
      </c>
    </row>
    <row r="246" ht="23.1" customHeight="1" spans="1:17">
      <c r="A246" s="145" t="s">
        <v>538</v>
      </c>
      <c r="B246" s="133">
        <v>150</v>
      </c>
      <c r="C246" s="133">
        <v>0</v>
      </c>
      <c r="D246" s="133">
        <v>0</v>
      </c>
      <c r="E246" s="133">
        <v>0</v>
      </c>
      <c r="F246" s="133">
        <v>0</v>
      </c>
      <c r="G246" s="133">
        <v>150</v>
      </c>
      <c r="H246" s="133">
        <v>0</v>
      </c>
      <c r="I246" s="133">
        <v>150</v>
      </c>
      <c r="J246" s="133">
        <v>0</v>
      </c>
      <c r="K246" s="133">
        <v>0</v>
      </c>
      <c r="L246" s="133">
        <v>0</v>
      </c>
      <c r="M246" s="133">
        <v>0</v>
      </c>
      <c r="N246" s="133">
        <v>0</v>
      </c>
      <c r="O246" s="133">
        <v>0</v>
      </c>
      <c r="P246" s="133">
        <v>0</v>
      </c>
      <c r="Q246" s="133">
        <v>0</v>
      </c>
    </row>
    <row r="247" ht="23.1" customHeight="1" spans="1:17">
      <c r="A247" s="145" t="s">
        <v>539</v>
      </c>
      <c r="B247" s="133">
        <v>194.241598</v>
      </c>
      <c r="C247" s="133">
        <v>184.241598</v>
      </c>
      <c r="D247" s="133">
        <v>147.877973</v>
      </c>
      <c r="E247" s="133">
        <v>36.363625</v>
      </c>
      <c r="F247" s="133">
        <v>0</v>
      </c>
      <c r="G247" s="133">
        <v>10</v>
      </c>
      <c r="H247" s="133">
        <v>0</v>
      </c>
      <c r="I247" s="133">
        <v>10</v>
      </c>
      <c r="J247" s="133">
        <v>0</v>
      </c>
      <c r="K247" s="133">
        <v>0</v>
      </c>
      <c r="L247" s="133">
        <v>0</v>
      </c>
      <c r="M247" s="133">
        <v>0</v>
      </c>
      <c r="N247" s="133">
        <v>0</v>
      </c>
      <c r="O247" s="133">
        <v>0</v>
      </c>
      <c r="P247" s="133">
        <v>0</v>
      </c>
      <c r="Q247" s="133">
        <v>0</v>
      </c>
    </row>
    <row r="248" ht="23.1" customHeight="1" spans="1:17">
      <c r="A248" s="145" t="s">
        <v>540</v>
      </c>
      <c r="B248" s="133">
        <v>194.241598</v>
      </c>
      <c r="C248" s="133">
        <v>184.241598</v>
      </c>
      <c r="D248" s="133">
        <v>147.877973</v>
      </c>
      <c r="E248" s="133">
        <v>36.363625</v>
      </c>
      <c r="F248" s="133">
        <v>0</v>
      </c>
      <c r="G248" s="133">
        <v>10</v>
      </c>
      <c r="H248" s="133">
        <v>0</v>
      </c>
      <c r="I248" s="133">
        <v>10</v>
      </c>
      <c r="J248" s="133">
        <v>0</v>
      </c>
      <c r="K248" s="133">
        <v>0</v>
      </c>
      <c r="L248" s="133">
        <v>0</v>
      </c>
      <c r="M248" s="133">
        <v>0</v>
      </c>
      <c r="N248" s="133">
        <v>0</v>
      </c>
      <c r="O248" s="133">
        <v>0</v>
      </c>
      <c r="P248" s="133">
        <v>0</v>
      </c>
      <c r="Q248" s="133">
        <v>0</v>
      </c>
    </row>
    <row r="249" ht="23.1" customHeight="1" spans="1:17">
      <c r="A249" s="145" t="s">
        <v>541</v>
      </c>
      <c r="B249" s="133">
        <v>1488</v>
      </c>
      <c r="C249" s="133">
        <v>431.766088</v>
      </c>
      <c r="D249" s="133">
        <v>359.414536</v>
      </c>
      <c r="E249" s="133">
        <v>72.351552</v>
      </c>
      <c r="F249" s="133">
        <v>0</v>
      </c>
      <c r="G249" s="133">
        <v>1056.68</v>
      </c>
      <c r="H249" s="133">
        <v>0</v>
      </c>
      <c r="I249" s="133">
        <v>976.68</v>
      </c>
      <c r="J249" s="133">
        <v>0</v>
      </c>
      <c r="K249" s="133">
        <v>0</v>
      </c>
      <c r="L249" s="133">
        <v>80</v>
      </c>
      <c r="M249" s="133">
        <v>0</v>
      </c>
      <c r="N249" s="133">
        <v>0</v>
      </c>
      <c r="O249" s="133">
        <v>0</v>
      </c>
      <c r="P249" s="133">
        <v>0</v>
      </c>
      <c r="Q249" s="133">
        <v>0</v>
      </c>
    </row>
    <row r="250" ht="23.1" customHeight="1" spans="1:17">
      <c r="A250" s="145" t="s">
        <v>542</v>
      </c>
      <c r="B250" s="133">
        <v>1083.166088</v>
      </c>
      <c r="C250" s="133">
        <v>431.766088</v>
      </c>
      <c r="D250" s="133">
        <v>359.414536</v>
      </c>
      <c r="E250" s="133">
        <v>72.351552</v>
      </c>
      <c r="F250" s="133">
        <v>0</v>
      </c>
      <c r="G250" s="133">
        <v>651.4</v>
      </c>
      <c r="H250" s="133">
        <v>0</v>
      </c>
      <c r="I250" s="133">
        <v>571.4</v>
      </c>
      <c r="J250" s="133">
        <v>0</v>
      </c>
      <c r="K250" s="133">
        <v>0</v>
      </c>
      <c r="L250" s="133">
        <v>80</v>
      </c>
      <c r="M250" s="133">
        <v>0</v>
      </c>
      <c r="N250" s="133">
        <v>0</v>
      </c>
      <c r="O250" s="133">
        <v>0</v>
      </c>
      <c r="P250" s="133">
        <v>0</v>
      </c>
      <c r="Q250" s="133">
        <v>0</v>
      </c>
    </row>
    <row r="251" ht="23.1" customHeight="1" spans="1:17">
      <c r="A251" s="145" t="s">
        <v>543</v>
      </c>
      <c r="B251" s="133">
        <v>113.52118</v>
      </c>
      <c r="C251" s="133">
        <v>113.52118</v>
      </c>
      <c r="D251" s="133">
        <v>87.958292</v>
      </c>
      <c r="E251" s="133">
        <v>25.562888</v>
      </c>
      <c r="F251" s="133">
        <v>0</v>
      </c>
      <c r="G251" s="133">
        <v>0</v>
      </c>
      <c r="H251" s="133">
        <v>0</v>
      </c>
      <c r="I251" s="133">
        <v>0</v>
      </c>
      <c r="J251" s="133">
        <v>0</v>
      </c>
      <c r="K251" s="133">
        <v>0</v>
      </c>
      <c r="L251" s="133">
        <v>0</v>
      </c>
      <c r="M251" s="133">
        <v>0</v>
      </c>
      <c r="N251" s="133">
        <v>0</v>
      </c>
      <c r="O251" s="133">
        <v>0</v>
      </c>
      <c r="P251" s="133">
        <v>0</v>
      </c>
      <c r="Q251" s="133">
        <v>0</v>
      </c>
    </row>
    <row r="252" ht="23.1" customHeight="1" spans="1:17">
      <c r="A252" s="145" t="s">
        <v>544</v>
      </c>
      <c r="B252" s="133">
        <v>80</v>
      </c>
      <c r="C252" s="133">
        <v>0</v>
      </c>
      <c r="D252" s="133">
        <v>0</v>
      </c>
      <c r="E252" s="133">
        <v>0</v>
      </c>
      <c r="F252" s="133">
        <v>0</v>
      </c>
      <c r="G252" s="133">
        <v>80</v>
      </c>
      <c r="H252" s="133">
        <v>0</v>
      </c>
      <c r="I252" s="133">
        <v>0</v>
      </c>
      <c r="J252" s="133">
        <v>0</v>
      </c>
      <c r="K252" s="133">
        <v>0</v>
      </c>
      <c r="L252" s="133">
        <v>80</v>
      </c>
      <c r="M252" s="133">
        <v>0</v>
      </c>
      <c r="N252" s="133">
        <v>0</v>
      </c>
      <c r="O252" s="133">
        <v>0</v>
      </c>
      <c r="P252" s="133">
        <v>0</v>
      </c>
      <c r="Q252" s="133">
        <v>0</v>
      </c>
    </row>
    <row r="253" ht="23.1" customHeight="1" spans="1:17">
      <c r="A253" s="145" t="s">
        <v>545</v>
      </c>
      <c r="B253" s="133">
        <v>125.6</v>
      </c>
      <c r="C253" s="133">
        <v>0</v>
      </c>
      <c r="D253" s="133">
        <v>0</v>
      </c>
      <c r="E253" s="133">
        <v>0</v>
      </c>
      <c r="F253" s="133">
        <v>0</v>
      </c>
      <c r="G253" s="133">
        <v>125.6</v>
      </c>
      <c r="H253" s="133">
        <v>0</v>
      </c>
      <c r="I253" s="133">
        <v>125.6</v>
      </c>
      <c r="J253" s="133">
        <v>0</v>
      </c>
      <c r="K253" s="133">
        <v>0</v>
      </c>
      <c r="L253" s="133">
        <v>0</v>
      </c>
      <c r="M253" s="133">
        <v>0</v>
      </c>
      <c r="N253" s="133">
        <v>0</v>
      </c>
      <c r="O253" s="133">
        <v>0</v>
      </c>
      <c r="P253" s="133">
        <v>0</v>
      </c>
      <c r="Q253" s="133">
        <v>0</v>
      </c>
    </row>
    <row r="254" ht="23.1" customHeight="1" spans="1:17">
      <c r="A254" s="145" t="s">
        <v>546</v>
      </c>
      <c r="B254" s="133">
        <v>764.044908</v>
      </c>
      <c r="C254" s="133">
        <v>318.244908</v>
      </c>
      <c r="D254" s="133">
        <v>271.456244</v>
      </c>
      <c r="E254" s="133">
        <v>46.788664</v>
      </c>
      <c r="F254" s="133">
        <v>0</v>
      </c>
      <c r="G254" s="133">
        <v>445.8</v>
      </c>
      <c r="H254" s="133">
        <v>0</v>
      </c>
      <c r="I254" s="133">
        <v>445.8</v>
      </c>
      <c r="J254" s="133">
        <v>0</v>
      </c>
      <c r="K254" s="133">
        <v>0</v>
      </c>
      <c r="L254" s="133">
        <v>0</v>
      </c>
      <c r="M254" s="133">
        <v>0</v>
      </c>
      <c r="N254" s="133">
        <v>0</v>
      </c>
      <c r="O254" s="133">
        <v>0</v>
      </c>
      <c r="P254" s="133">
        <v>0</v>
      </c>
      <c r="Q254" s="133">
        <v>0</v>
      </c>
    </row>
    <row r="255" ht="23.1" customHeight="1" spans="1:17">
      <c r="A255" s="145" t="s">
        <v>547</v>
      </c>
      <c r="B255" s="133">
        <v>405.28</v>
      </c>
      <c r="C255" s="133">
        <v>0</v>
      </c>
      <c r="D255" s="133">
        <v>0</v>
      </c>
      <c r="E255" s="133">
        <v>0</v>
      </c>
      <c r="F255" s="133">
        <v>0</v>
      </c>
      <c r="G255" s="133">
        <v>405.28</v>
      </c>
      <c r="H255" s="133">
        <v>0</v>
      </c>
      <c r="I255" s="133">
        <v>405.28</v>
      </c>
      <c r="J255" s="133">
        <v>0</v>
      </c>
      <c r="K255" s="133">
        <v>0</v>
      </c>
      <c r="L255" s="133">
        <v>0</v>
      </c>
      <c r="M255" s="133">
        <v>0</v>
      </c>
      <c r="N255" s="133">
        <v>0</v>
      </c>
      <c r="O255" s="133">
        <v>0</v>
      </c>
      <c r="P255" s="133">
        <v>0</v>
      </c>
      <c r="Q255" s="133">
        <v>0</v>
      </c>
    </row>
    <row r="256" ht="23.1" customHeight="1" spans="1:17">
      <c r="A256" s="145" t="s">
        <v>548</v>
      </c>
      <c r="B256" s="133">
        <v>405.28</v>
      </c>
      <c r="C256" s="133">
        <v>0</v>
      </c>
      <c r="D256" s="133">
        <v>0</v>
      </c>
      <c r="E256" s="133">
        <v>0</v>
      </c>
      <c r="F256" s="133">
        <v>0</v>
      </c>
      <c r="G256" s="133">
        <v>405.28</v>
      </c>
      <c r="H256" s="133">
        <v>0</v>
      </c>
      <c r="I256" s="133">
        <v>405.28</v>
      </c>
      <c r="J256" s="133">
        <v>0</v>
      </c>
      <c r="K256" s="133">
        <v>0</v>
      </c>
      <c r="L256" s="133">
        <v>0</v>
      </c>
      <c r="M256" s="133">
        <v>0</v>
      </c>
      <c r="N256" s="133">
        <v>0</v>
      </c>
      <c r="O256" s="133">
        <v>0</v>
      </c>
      <c r="P256" s="133">
        <v>0</v>
      </c>
      <c r="Q256" s="133">
        <v>0</v>
      </c>
    </row>
    <row r="257" ht="23.1" customHeight="1" spans="1:17">
      <c r="A257" s="145" t="s">
        <v>549</v>
      </c>
      <c r="B257" s="133">
        <v>26314</v>
      </c>
      <c r="C257" s="133">
        <v>4773.487283</v>
      </c>
      <c r="D257" s="133">
        <v>1405.938675</v>
      </c>
      <c r="E257" s="133">
        <v>3341.348608</v>
      </c>
      <c r="F257" s="133">
        <v>26.2</v>
      </c>
      <c r="G257" s="133">
        <v>21540.7</v>
      </c>
      <c r="H257" s="133">
        <v>3090.957677</v>
      </c>
      <c r="I257" s="133">
        <v>12041.384604</v>
      </c>
      <c r="J257" s="133">
        <v>227.264119</v>
      </c>
      <c r="K257" s="133">
        <v>0</v>
      </c>
      <c r="L257" s="133">
        <v>2663.98</v>
      </c>
      <c r="M257" s="133">
        <v>146</v>
      </c>
      <c r="N257" s="133">
        <v>0</v>
      </c>
      <c r="O257" s="133">
        <v>500</v>
      </c>
      <c r="P257" s="133">
        <v>0</v>
      </c>
      <c r="Q257" s="133">
        <v>2871.1136</v>
      </c>
    </row>
    <row r="258" ht="23.1" customHeight="1" spans="1:17">
      <c r="A258" s="145" t="s">
        <v>550</v>
      </c>
      <c r="B258" s="133">
        <v>10831.571665</v>
      </c>
      <c r="C258" s="133">
        <v>1080.561665</v>
      </c>
      <c r="D258" s="133">
        <v>797.331441</v>
      </c>
      <c r="E258" s="133">
        <v>257.030224</v>
      </c>
      <c r="F258" s="133">
        <v>26.2</v>
      </c>
      <c r="G258" s="133">
        <v>9751.01</v>
      </c>
      <c r="H258" s="133">
        <v>2591.782413</v>
      </c>
      <c r="I258" s="133">
        <v>3612.724568</v>
      </c>
      <c r="J258" s="133">
        <v>191.389419</v>
      </c>
      <c r="K258" s="133">
        <v>0</v>
      </c>
      <c r="L258" s="133">
        <v>0</v>
      </c>
      <c r="M258" s="133">
        <v>74</v>
      </c>
      <c r="N258" s="133">
        <v>0</v>
      </c>
      <c r="O258" s="133">
        <v>500</v>
      </c>
      <c r="P258" s="133">
        <v>0</v>
      </c>
      <c r="Q258" s="133">
        <v>2781.1136</v>
      </c>
    </row>
    <row r="259" ht="23.1" customHeight="1" spans="1:17">
      <c r="A259" s="145" t="s">
        <v>551</v>
      </c>
      <c r="B259" s="133">
        <v>177.726959</v>
      </c>
      <c r="C259" s="133">
        <v>177.726959</v>
      </c>
      <c r="D259" s="133">
        <v>143.218655</v>
      </c>
      <c r="E259" s="133">
        <v>34.508304</v>
      </c>
      <c r="F259" s="133">
        <v>0</v>
      </c>
      <c r="G259" s="133">
        <v>0</v>
      </c>
      <c r="H259" s="133">
        <v>0</v>
      </c>
      <c r="I259" s="133">
        <v>0</v>
      </c>
      <c r="J259" s="133">
        <v>0</v>
      </c>
      <c r="K259" s="133">
        <v>0</v>
      </c>
      <c r="L259" s="133">
        <v>0</v>
      </c>
      <c r="M259" s="133">
        <v>0</v>
      </c>
      <c r="N259" s="133">
        <v>0</v>
      </c>
      <c r="O259" s="133">
        <v>0</v>
      </c>
      <c r="P259" s="133">
        <v>0</v>
      </c>
      <c r="Q259" s="133">
        <v>0</v>
      </c>
    </row>
    <row r="260" ht="23.1" customHeight="1" spans="1:17">
      <c r="A260" s="145" t="s">
        <v>552</v>
      </c>
      <c r="B260" s="133">
        <v>1.210772</v>
      </c>
      <c r="C260" s="133">
        <v>1.210772</v>
      </c>
      <c r="D260" s="133">
        <v>1.210772</v>
      </c>
      <c r="E260" s="133">
        <v>0</v>
      </c>
      <c r="F260" s="133">
        <v>0</v>
      </c>
      <c r="G260" s="133">
        <v>0</v>
      </c>
      <c r="H260" s="133">
        <v>0</v>
      </c>
      <c r="I260" s="133">
        <v>0</v>
      </c>
      <c r="J260" s="133">
        <v>0</v>
      </c>
      <c r="K260" s="133">
        <v>0</v>
      </c>
      <c r="L260" s="133">
        <v>0</v>
      </c>
      <c r="M260" s="133">
        <v>0</v>
      </c>
      <c r="N260" s="133">
        <v>0</v>
      </c>
      <c r="O260" s="133">
        <v>0</v>
      </c>
      <c r="P260" s="133">
        <v>0</v>
      </c>
      <c r="Q260" s="133">
        <v>0</v>
      </c>
    </row>
    <row r="261" ht="23.1" customHeight="1" spans="1:17">
      <c r="A261" s="145" t="s">
        <v>553</v>
      </c>
      <c r="B261" s="133">
        <v>5819.988448</v>
      </c>
      <c r="C261" s="133">
        <v>672.758448</v>
      </c>
      <c r="D261" s="133">
        <v>468.401152</v>
      </c>
      <c r="E261" s="133">
        <v>204.357296</v>
      </c>
      <c r="F261" s="133">
        <v>0</v>
      </c>
      <c r="G261" s="133">
        <v>5147.23</v>
      </c>
      <c r="H261" s="133">
        <v>1328.870992</v>
      </c>
      <c r="I261" s="133">
        <v>1229.929008</v>
      </c>
      <c r="J261" s="133">
        <v>0</v>
      </c>
      <c r="K261" s="133">
        <v>0</v>
      </c>
      <c r="L261" s="133">
        <v>0</v>
      </c>
      <c r="M261" s="133">
        <v>64</v>
      </c>
      <c r="N261" s="133">
        <v>0</v>
      </c>
      <c r="O261" s="133">
        <v>0</v>
      </c>
      <c r="P261" s="133">
        <v>0</v>
      </c>
      <c r="Q261" s="133">
        <v>2524.43</v>
      </c>
    </row>
    <row r="262" ht="23.1" customHeight="1" spans="1:17">
      <c r="A262" s="145" t="s">
        <v>554</v>
      </c>
      <c r="B262" s="133">
        <v>2389.429088</v>
      </c>
      <c r="C262" s="133">
        <v>51.429088</v>
      </c>
      <c r="D262" s="133">
        <v>39.741</v>
      </c>
      <c r="E262" s="133">
        <v>5.928088</v>
      </c>
      <c r="F262" s="133">
        <v>5.76</v>
      </c>
      <c r="G262" s="133">
        <v>2338</v>
      </c>
      <c r="H262" s="133">
        <v>525</v>
      </c>
      <c r="I262" s="133">
        <v>1259.3164</v>
      </c>
      <c r="J262" s="133">
        <v>51</v>
      </c>
      <c r="K262" s="133">
        <v>0</v>
      </c>
      <c r="L262" s="133">
        <v>0</v>
      </c>
      <c r="M262" s="133">
        <v>0</v>
      </c>
      <c r="N262" s="133">
        <v>0</v>
      </c>
      <c r="O262" s="133">
        <v>500</v>
      </c>
      <c r="P262" s="133">
        <v>0</v>
      </c>
      <c r="Q262" s="133">
        <v>2.6836</v>
      </c>
    </row>
    <row r="263" ht="23.1" customHeight="1" spans="1:17">
      <c r="A263" s="145" t="s">
        <v>555</v>
      </c>
      <c r="B263" s="133">
        <v>2443.216398</v>
      </c>
      <c r="C263" s="133">
        <v>177.436398</v>
      </c>
      <c r="D263" s="133">
        <v>144.759862</v>
      </c>
      <c r="E263" s="133">
        <v>12.236536</v>
      </c>
      <c r="F263" s="133">
        <v>20.44</v>
      </c>
      <c r="G263" s="133">
        <v>2265.78</v>
      </c>
      <c r="H263" s="133">
        <v>737.911421</v>
      </c>
      <c r="I263" s="133">
        <v>1123.47916</v>
      </c>
      <c r="J263" s="133">
        <v>140.389419</v>
      </c>
      <c r="K263" s="133">
        <v>0</v>
      </c>
      <c r="L263" s="133">
        <v>0</v>
      </c>
      <c r="M263" s="133">
        <v>10</v>
      </c>
      <c r="N263" s="133">
        <v>0</v>
      </c>
      <c r="O263" s="133">
        <v>0</v>
      </c>
      <c r="P263" s="133">
        <v>0</v>
      </c>
      <c r="Q263" s="133">
        <v>254</v>
      </c>
    </row>
    <row r="264" ht="23.1" customHeight="1" spans="1:17">
      <c r="A264" s="145" t="s">
        <v>556</v>
      </c>
      <c r="B264" s="133">
        <v>4010.28</v>
      </c>
      <c r="C264" s="133">
        <v>0</v>
      </c>
      <c r="D264" s="133">
        <v>0</v>
      </c>
      <c r="E264" s="133">
        <v>0</v>
      </c>
      <c r="F264" s="133">
        <v>0</v>
      </c>
      <c r="G264" s="133">
        <v>4010.28</v>
      </c>
      <c r="H264" s="133">
        <v>38</v>
      </c>
      <c r="I264" s="133">
        <v>1218.3</v>
      </c>
      <c r="J264" s="133">
        <v>0</v>
      </c>
      <c r="K264" s="133">
        <v>0</v>
      </c>
      <c r="L264" s="133">
        <v>2663.98</v>
      </c>
      <c r="M264" s="133">
        <v>0</v>
      </c>
      <c r="N264" s="133">
        <v>0</v>
      </c>
      <c r="O264" s="133">
        <v>0</v>
      </c>
      <c r="P264" s="133">
        <v>0</v>
      </c>
      <c r="Q264" s="133">
        <v>90</v>
      </c>
    </row>
    <row r="265" ht="23.1" customHeight="1" spans="1:17">
      <c r="A265" s="145" t="s">
        <v>557</v>
      </c>
      <c r="B265" s="133">
        <v>4010.28</v>
      </c>
      <c r="C265" s="133">
        <v>0</v>
      </c>
      <c r="D265" s="133">
        <v>0</v>
      </c>
      <c r="E265" s="133">
        <v>0</v>
      </c>
      <c r="F265" s="133">
        <v>0</v>
      </c>
      <c r="G265" s="133">
        <v>4010.28</v>
      </c>
      <c r="H265" s="133">
        <v>38</v>
      </c>
      <c r="I265" s="133">
        <v>1218.3</v>
      </c>
      <c r="J265" s="133">
        <v>0</v>
      </c>
      <c r="K265" s="133">
        <v>0</v>
      </c>
      <c r="L265" s="133">
        <v>2663.98</v>
      </c>
      <c r="M265" s="133">
        <v>0</v>
      </c>
      <c r="N265" s="133">
        <v>0</v>
      </c>
      <c r="O265" s="133">
        <v>0</v>
      </c>
      <c r="P265" s="133">
        <v>0</v>
      </c>
      <c r="Q265" s="133">
        <v>90</v>
      </c>
    </row>
    <row r="266" ht="23.1" customHeight="1" spans="1:17">
      <c r="A266" s="145" t="s">
        <v>558</v>
      </c>
      <c r="B266" s="133">
        <v>7010.71</v>
      </c>
      <c r="C266" s="133">
        <v>0</v>
      </c>
      <c r="D266" s="133">
        <v>0</v>
      </c>
      <c r="E266" s="133">
        <v>0</v>
      </c>
      <c r="F266" s="133">
        <v>0</v>
      </c>
      <c r="G266" s="133">
        <v>7010.71</v>
      </c>
      <c r="H266" s="133">
        <v>0</v>
      </c>
      <c r="I266" s="133">
        <v>7010.71</v>
      </c>
      <c r="J266" s="133">
        <v>0</v>
      </c>
      <c r="K266" s="133">
        <v>0</v>
      </c>
      <c r="L266" s="133">
        <v>0</v>
      </c>
      <c r="M266" s="133">
        <v>0</v>
      </c>
      <c r="N266" s="133">
        <v>0</v>
      </c>
      <c r="O266" s="133">
        <v>0</v>
      </c>
      <c r="P266" s="133">
        <v>0</v>
      </c>
      <c r="Q266" s="133">
        <v>0</v>
      </c>
    </row>
    <row r="267" ht="23.1" customHeight="1" spans="1:17">
      <c r="A267" s="145" t="s">
        <v>559</v>
      </c>
      <c r="B267" s="133">
        <v>7010.71</v>
      </c>
      <c r="C267" s="133">
        <v>0</v>
      </c>
      <c r="D267" s="133">
        <v>0</v>
      </c>
      <c r="E267" s="133">
        <v>0</v>
      </c>
      <c r="F267" s="133">
        <v>0</v>
      </c>
      <c r="G267" s="133">
        <v>7010.71</v>
      </c>
      <c r="H267" s="133">
        <v>0</v>
      </c>
      <c r="I267" s="133">
        <v>7010.71</v>
      </c>
      <c r="J267" s="133">
        <v>0</v>
      </c>
      <c r="K267" s="133">
        <v>0</v>
      </c>
      <c r="L267" s="133">
        <v>0</v>
      </c>
      <c r="M267" s="133">
        <v>0</v>
      </c>
      <c r="N267" s="133">
        <v>0</v>
      </c>
      <c r="O267" s="133">
        <v>0</v>
      </c>
      <c r="P267" s="133">
        <v>0</v>
      </c>
      <c r="Q267" s="133">
        <v>0</v>
      </c>
    </row>
    <row r="268" ht="23.1" customHeight="1" spans="1:17">
      <c r="A268" s="145" t="s">
        <v>560</v>
      </c>
      <c r="B268" s="133">
        <v>768.7</v>
      </c>
      <c r="C268" s="133">
        <v>0</v>
      </c>
      <c r="D268" s="133">
        <v>0</v>
      </c>
      <c r="E268" s="133">
        <v>0</v>
      </c>
      <c r="F268" s="133">
        <v>0</v>
      </c>
      <c r="G268" s="133">
        <v>768.7</v>
      </c>
      <c r="H268" s="133">
        <v>461.175264</v>
      </c>
      <c r="I268" s="133">
        <v>199.650036</v>
      </c>
      <c r="J268" s="133">
        <v>35.8747</v>
      </c>
      <c r="K268" s="133">
        <v>0</v>
      </c>
      <c r="L268" s="133">
        <v>0</v>
      </c>
      <c r="M268" s="133">
        <v>72</v>
      </c>
      <c r="N268" s="133">
        <v>0</v>
      </c>
      <c r="O268" s="133">
        <v>0</v>
      </c>
      <c r="P268" s="133">
        <v>0</v>
      </c>
      <c r="Q268" s="133">
        <v>0</v>
      </c>
    </row>
    <row r="269" ht="23.1" customHeight="1" spans="1:17">
      <c r="A269" s="145" t="s">
        <v>561</v>
      </c>
      <c r="B269" s="133">
        <v>768.7</v>
      </c>
      <c r="C269" s="133">
        <v>0</v>
      </c>
      <c r="D269" s="133">
        <v>0</v>
      </c>
      <c r="E269" s="133">
        <v>0</v>
      </c>
      <c r="F269" s="133">
        <v>0</v>
      </c>
      <c r="G269" s="133">
        <v>768.7</v>
      </c>
      <c r="H269" s="133">
        <v>461.175264</v>
      </c>
      <c r="I269" s="133">
        <v>199.650036</v>
      </c>
      <c r="J269" s="133">
        <v>35.8747</v>
      </c>
      <c r="K269" s="133">
        <v>0</v>
      </c>
      <c r="L269" s="133">
        <v>0</v>
      </c>
      <c r="M269" s="133">
        <v>72</v>
      </c>
      <c r="N269" s="133">
        <v>0</v>
      </c>
      <c r="O269" s="133">
        <v>0</v>
      </c>
      <c r="P269" s="133">
        <v>0</v>
      </c>
      <c r="Q269" s="133">
        <v>0</v>
      </c>
    </row>
    <row r="270" ht="23.1" customHeight="1" spans="1:17">
      <c r="A270" s="145" t="s">
        <v>562</v>
      </c>
      <c r="B270" s="133">
        <v>3692.925618</v>
      </c>
      <c r="C270" s="133">
        <v>3692.925618</v>
      </c>
      <c r="D270" s="133">
        <v>608.607234</v>
      </c>
      <c r="E270" s="133">
        <v>3084.318384</v>
      </c>
      <c r="F270" s="133">
        <v>0</v>
      </c>
      <c r="G270" s="133">
        <v>0</v>
      </c>
      <c r="H270" s="133">
        <v>0</v>
      </c>
      <c r="I270" s="133">
        <v>0</v>
      </c>
      <c r="J270" s="133">
        <v>0</v>
      </c>
      <c r="K270" s="133">
        <v>0</v>
      </c>
      <c r="L270" s="133">
        <v>0</v>
      </c>
      <c r="M270" s="133">
        <v>0</v>
      </c>
      <c r="N270" s="133">
        <v>0</v>
      </c>
      <c r="O270" s="133">
        <v>0</v>
      </c>
      <c r="P270" s="133">
        <v>0</v>
      </c>
      <c r="Q270" s="133">
        <v>0</v>
      </c>
    </row>
    <row r="271" ht="23.1" customHeight="1" spans="1:17">
      <c r="A271" s="145" t="s">
        <v>563</v>
      </c>
      <c r="B271" s="133">
        <v>3692.925618</v>
      </c>
      <c r="C271" s="133">
        <v>3692.925618</v>
      </c>
      <c r="D271" s="133">
        <v>608.607234</v>
      </c>
      <c r="E271" s="133">
        <v>3084.318384</v>
      </c>
      <c r="F271" s="133">
        <v>0</v>
      </c>
      <c r="G271" s="133">
        <v>0</v>
      </c>
      <c r="H271" s="133">
        <v>0</v>
      </c>
      <c r="I271" s="133">
        <v>0</v>
      </c>
      <c r="J271" s="133">
        <v>0</v>
      </c>
      <c r="K271" s="133">
        <v>0</v>
      </c>
      <c r="L271" s="133">
        <v>0</v>
      </c>
      <c r="M271" s="133">
        <v>0</v>
      </c>
      <c r="N271" s="133">
        <v>0</v>
      </c>
      <c r="O271" s="133">
        <v>0</v>
      </c>
      <c r="P271" s="133">
        <v>0</v>
      </c>
      <c r="Q271" s="133">
        <v>0</v>
      </c>
    </row>
    <row r="272" ht="23.1" customHeight="1" spans="1:17">
      <c r="A272" s="145" t="s">
        <v>564</v>
      </c>
      <c r="B272" s="133">
        <v>34147</v>
      </c>
      <c r="C272" s="133">
        <v>4811.906493</v>
      </c>
      <c r="D272" s="133">
        <v>4143.447037</v>
      </c>
      <c r="E272" s="133">
        <v>639.539456</v>
      </c>
      <c r="F272" s="133">
        <v>28.92</v>
      </c>
      <c r="G272" s="133">
        <v>29335.52</v>
      </c>
      <c r="H272" s="133">
        <v>2218.96</v>
      </c>
      <c r="I272" s="133">
        <v>24062.26</v>
      </c>
      <c r="J272" s="133">
        <v>0</v>
      </c>
      <c r="K272" s="133">
        <v>0</v>
      </c>
      <c r="L272" s="133">
        <v>0</v>
      </c>
      <c r="M272" s="133">
        <v>1468</v>
      </c>
      <c r="N272" s="133">
        <v>0</v>
      </c>
      <c r="O272" s="133">
        <v>0</v>
      </c>
      <c r="P272" s="133">
        <v>0</v>
      </c>
      <c r="Q272" s="133">
        <v>1586.3</v>
      </c>
    </row>
    <row r="273" ht="23.1" customHeight="1" spans="1:17">
      <c r="A273" s="145" t="s">
        <v>565</v>
      </c>
      <c r="B273" s="133">
        <v>4478.794943</v>
      </c>
      <c r="C273" s="133">
        <v>1916.974943</v>
      </c>
      <c r="D273" s="133">
        <v>1654.888367</v>
      </c>
      <c r="E273" s="133">
        <v>262.086576</v>
      </c>
      <c r="F273" s="133">
        <v>0</v>
      </c>
      <c r="G273" s="133">
        <v>2561.82</v>
      </c>
      <c r="H273" s="133">
        <v>1048.28</v>
      </c>
      <c r="I273" s="133">
        <v>1510.54</v>
      </c>
      <c r="J273" s="133">
        <v>0</v>
      </c>
      <c r="K273" s="133">
        <v>0</v>
      </c>
      <c r="L273" s="133">
        <v>0</v>
      </c>
      <c r="M273" s="133">
        <v>0</v>
      </c>
      <c r="N273" s="133">
        <v>0</v>
      </c>
      <c r="O273" s="133">
        <v>0</v>
      </c>
      <c r="P273" s="133">
        <v>0</v>
      </c>
      <c r="Q273" s="133">
        <v>3</v>
      </c>
    </row>
    <row r="274" ht="23.1" customHeight="1" spans="1:17">
      <c r="A274" s="145" t="s">
        <v>566</v>
      </c>
      <c r="B274" s="133">
        <v>404.409409</v>
      </c>
      <c r="C274" s="133">
        <v>404.409409</v>
      </c>
      <c r="D274" s="133">
        <v>275.879297</v>
      </c>
      <c r="E274" s="133">
        <v>128.530112</v>
      </c>
      <c r="F274" s="133">
        <v>0</v>
      </c>
      <c r="G274" s="133">
        <v>0</v>
      </c>
      <c r="H274" s="133">
        <v>0</v>
      </c>
      <c r="I274" s="133">
        <v>0</v>
      </c>
      <c r="J274" s="133">
        <v>0</v>
      </c>
      <c r="K274" s="133">
        <v>0</v>
      </c>
      <c r="L274" s="133">
        <v>0</v>
      </c>
      <c r="M274" s="133">
        <v>0</v>
      </c>
      <c r="N274" s="133">
        <v>0</v>
      </c>
      <c r="O274" s="133">
        <v>0</v>
      </c>
      <c r="P274" s="133">
        <v>0</v>
      </c>
      <c r="Q274" s="133">
        <v>0</v>
      </c>
    </row>
    <row r="275" ht="23.1" customHeight="1" spans="1:17">
      <c r="A275" s="145" t="s">
        <v>567</v>
      </c>
      <c r="B275" s="133">
        <v>219.5</v>
      </c>
      <c r="C275" s="133">
        <v>0</v>
      </c>
      <c r="D275" s="133">
        <v>0</v>
      </c>
      <c r="E275" s="133">
        <v>0</v>
      </c>
      <c r="F275" s="133">
        <v>0</v>
      </c>
      <c r="G275" s="133">
        <v>219.5</v>
      </c>
      <c r="H275" s="133">
        <v>0</v>
      </c>
      <c r="I275" s="133">
        <v>219.5</v>
      </c>
      <c r="J275" s="133">
        <v>0</v>
      </c>
      <c r="K275" s="133">
        <v>0</v>
      </c>
      <c r="L275" s="133">
        <v>0</v>
      </c>
      <c r="M275" s="133">
        <v>0</v>
      </c>
      <c r="N275" s="133">
        <v>0</v>
      </c>
      <c r="O275" s="133">
        <v>0</v>
      </c>
      <c r="P275" s="133">
        <v>0</v>
      </c>
      <c r="Q275" s="133">
        <v>0</v>
      </c>
    </row>
    <row r="276" ht="23.1" customHeight="1" spans="1:17">
      <c r="A276" s="145" t="s">
        <v>568</v>
      </c>
      <c r="B276" s="133">
        <v>1512.565534</v>
      </c>
      <c r="C276" s="133">
        <v>1512.565534</v>
      </c>
      <c r="D276" s="133">
        <v>1379.00907</v>
      </c>
      <c r="E276" s="133">
        <v>133.556464</v>
      </c>
      <c r="F276" s="133">
        <v>0</v>
      </c>
      <c r="G276" s="133">
        <v>0</v>
      </c>
      <c r="H276" s="133">
        <v>0</v>
      </c>
      <c r="I276" s="133">
        <v>0</v>
      </c>
      <c r="J276" s="133">
        <v>0</v>
      </c>
      <c r="K276" s="133">
        <v>0</v>
      </c>
      <c r="L276" s="133">
        <v>0</v>
      </c>
      <c r="M276" s="133">
        <v>0</v>
      </c>
      <c r="N276" s="133">
        <v>0</v>
      </c>
      <c r="O276" s="133">
        <v>0</v>
      </c>
      <c r="P276" s="133">
        <v>0</v>
      </c>
      <c r="Q276" s="133">
        <v>0</v>
      </c>
    </row>
    <row r="277" ht="23.1" customHeight="1" spans="1:17">
      <c r="A277" s="145" t="s">
        <v>569</v>
      </c>
      <c r="B277" s="133">
        <v>10</v>
      </c>
      <c r="C277" s="133">
        <v>0</v>
      </c>
      <c r="D277" s="133">
        <v>0</v>
      </c>
      <c r="E277" s="133">
        <v>0</v>
      </c>
      <c r="F277" s="133">
        <v>0</v>
      </c>
      <c r="G277" s="133">
        <v>10</v>
      </c>
      <c r="H277" s="133">
        <v>0</v>
      </c>
      <c r="I277" s="133">
        <v>10</v>
      </c>
      <c r="J277" s="133">
        <v>0</v>
      </c>
      <c r="K277" s="133">
        <v>0</v>
      </c>
      <c r="L277" s="133">
        <v>0</v>
      </c>
      <c r="M277" s="133">
        <v>0</v>
      </c>
      <c r="N277" s="133">
        <v>0</v>
      </c>
      <c r="O277" s="133">
        <v>0</v>
      </c>
      <c r="P277" s="133">
        <v>0</v>
      </c>
      <c r="Q277" s="133">
        <v>0</v>
      </c>
    </row>
    <row r="278" ht="23.1" customHeight="1" spans="1:17">
      <c r="A278" s="145" t="s">
        <v>570</v>
      </c>
      <c r="B278" s="133">
        <v>440.46</v>
      </c>
      <c r="C278" s="133">
        <v>0</v>
      </c>
      <c r="D278" s="133">
        <v>0</v>
      </c>
      <c r="E278" s="133">
        <v>0</v>
      </c>
      <c r="F278" s="133">
        <v>0</v>
      </c>
      <c r="G278" s="133">
        <v>440.46</v>
      </c>
      <c r="H278" s="133">
        <v>0</v>
      </c>
      <c r="I278" s="133">
        <v>440.46</v>
      </c>
      <c r="J278" s="133">
        <v>0</v>
      </c>
      <c r="K278" s="133">
        <v>0</v>
      </c>
      <c r="L278" s="133">
        <v>0</v>
      </c>
      <c r="M278" s="133">
        <v>0</v>
      </c>
      <c r="N278" s="133">
        <v>0</v>
      </c>
      <c r="O278" s="133">
        <v>0</v>
      </c>
      <c r="P278" s="133">
        <v>0</v>
      </c>
      <c r="Q278" s="133">
        <v>0</v>
      </c>
    </row>
    <row r="279" ht="23.1" customHeight="1" spans="1:17">
      <c r="A279" s="145" t="s">
        <v>571</v>
      </c>
      <c r="B279" s="133">
        <v>166.78</v>
      </c>
      <c r="C279" s="133">
        <v>0</v>
      </c>
      <c r="D279" s="133">
        <v>0</v>
      </c>
      <c r="E279" s="133">
        <v>0</v>
      </c>
      <c r="F279" s="133">
        <v>0</v>
      </c>
      <c r="G279" s="133">
        <v>166.78</v>
      </c>
      <c r="H279" s="133">
        <v>0</v>
      </c>
      <c r="I279" s="133">
        <v>166.78</v>
      </c>
      <c r="J279" s="133">
        <v>0</v>
      </c>
      <c r="K279" s="133">
        <v>0</v>
      </c>
      <c r="L279" s="133">
        <v>0</v>
      </c>
      <c r="M279" s="133">
        <v>0</v>
      </c>
      <c r="N279" s="133">
        <v>0</v>
      </c>
      <c r="O279" s="133">
        <v>0</v>
      </c>
      <c r="P279" s="133">
        <v>0</v>
      </c>
      <c r="Q279" s="133">
        <v>0</v>
      </c>
    </row>
    <row r="280" ht="23.1" customHeight="1" spans="1:17">
      <c r="A280" s="145" t="s">
        <v>572</v>
      </c>
      <c r="B280" s="133">
        <v>225</v>
      </c>
      <c r="C280" s="133">
        <v>0</v>
      </c>
      <c r="D280" s="133">
        <v>0</v>
      </c>
      <c r="E280" s="133">
        <v>0</v>
      </c>
      <c r="F280" s="133">
        <v>0</v>
      </c>
      <c r="G280" s="133">
        <v>225</v>
      </c>
      <c r="H280" s="133">
        <v>180</v>
      </c>
      <c r="I280" s="133">
        <v>42</v>
      </c>
      <c r="J280" s="133">
        <v>0</v>
      </c>
      <c r="K280" s="133">
        <v>0</v>
      </c>
      <c r="L280" s="133">
        <v>0</v>
      </c>
      <c r="M280" s="133">
        <v>0</v>
      </c>
      <c r="N280" s="133">
        <v>0</v>
      </c>
      <c r="O280" s="133">
        <v>0</v>
      </c>
      <c r="P280" s="133">
        <v>0</v>
      </c>
      <c r="Q280" s="133">
        <v>3</v>
      </c>
    </row>
    <row r="281" ht="23.1" customHeight="1" spans="1:17">
      <c r="A281" s="145" t="s">
        <v>573</v>
      </c>
      <c r="B281" s="133">
        <v>20</v>
      </c>
      <c r="C281" s="133">
        <v>0</v>
      </c>
      <c r="D281" s="133">
        <v>0</v>
      </c>
      <c r="E281" s="133">
        <v>0</v>
      </c>
      <c r="F281" s="133">
        <v>0</v>
      </c>
      <c r="G281" s="133">
        <v>20</v>
      </c>
      <c r="H281" s="133">
        <v>0</v>
      </c>
      <c r="I281" s="133">
        <v>20</v>
      </c>
      <c r="J281" s="133">
        <v>0</v>
      </c>
      <c r="K281" s="133">
        <v>0</v>
      </c>
      <c r="L281" s="133">
        <v>0</v>
      </c>
      <c r="M281" s="133">
        <v>0</v>
      </c>
      <c r="N281" s="133">
        <v>0</v>
      </c>
      <c r="O281" s="133">
        <v>0</v>
      </c>
      <c r="P281" s="133">
        <v>0</v>
      </c>
      <c r="Q281" s="133">
        <v>0</v>
      </c>
    </row>
    <row r="282" ht="23.1" customHeight="1" spans="1:17">
      <c r="A282" s="145" t="s">
        <v>574</v>
      </c>
      <c r="B282" s="133">
        <v>33</v>
      </c>
      <c r="C282" s="133">
        <v>0</v>
      </c>
      <c r="D282" s="133">
        <v>0</v>
      </c>
      <c r="E282" s="133">
        <v>0</v>
      </c>
      <c r="F282" s="133">
        <v>0</v>
      </c>
      <c r="G282" s="133">
        <v>33</v>
      </c>
      <c r="H282" s="133">
        <v>0</v>
      </c>
      <c r="I282" s="133">
        <v>33</v>
      </c>
      <c r="J282" s="133">
        <v>0</v>
      </c>
      <c r="K282" s="133">
        <v>0</v>
      </c>
      <c r="L282" s="133">
        <v>0</v>
      </c>
      <c r="M282" s="133">
        <v>0</v>
      </c>
      <c r="N282" s="133">
        <v>0</v>
      </c>
      <c r="O282" s="133">
        <v>0</v>
      </c>
      <c r="P282" s="133">
        <v>0</v>
      </c>
      <c r="Q282" s="133">
        <v>0</v>
      </c>
    </row>
    <row r="283" ht="23.1" customHeight="1" spans="1:17">
      <c r="A283" s="145" t="s">
        <v>575</v>
      </c>
      <c r="B283" s="133">
        <v>94</v>
      </c>
      <c r="C283" s="133">
        <v>0</v>
      </c>
      <c r="D283" s="133">
        <v>0</v>
      </c>
      <c r="E283" s="133">
        <v>0</v>
      </c>
      <c r="F283" s="133">
        <v>0</v>
      </c>
      <c r="G283" s="133">
        <v>94</v>
      </c>
      <c r="H283" s="133">
        <v>0</v>
      </c>
      <c r="I283" s="133">
        <v>94</v>
      </c>
      <c r="J283" s="133">
        <v>0</v>
      </c>
      <c r="K283" s="133">
        <v>0</v>
      </c>
      <c r="L283" s="133">
        <v>0</v>
      </c>
      <c r="M283" s="133">
        <v>0</v>
      </c>
      <c r="N283" s="133">
        <v>0</v>
      </c>
      <c r="O283" s="133">
        <v>0</v>
      </c>
      <c r="P283" s="133">
        <v>0</v>
      </c>
      <c r="Q283" s="133">
        <v>0</v>
      </c>
    </row>
    <row r="284" ht="23.1" customHeight="1" spans="1:17">
      <c r="A284" s="145" t="s">
        <v>576</v>
      </c>
      <c r="B284" s="133">
        <v>1353.08</v>
      </c>
      <c r="C284" s="133">
        <v>0</v>
      </c>
      <c r="D284" s="133">
        <v>0</v>
      </c>
      <c r="E284" s="133">
        <v>0</v>
      </c>
      <c r="F284" s="133">
        <v>0</v>
      </c>
      <c r="G284" s="133">
        <v>1353.08</v>
      </c>
      <c r="H284" s="133">
        <v>868.28</v>
      </c>
      <c r="I284" s="133">
        <v>484.8</v>
      </c>
      <c r="J284" s="133">
        <v>0</v>
      </c>
      <c r="K284" s="133">
        <v>0</v>
      </c>
      <c r="L284" s="133">
        <v>0</v>
      </c>
      <c r="M284" s="133">
        <v>0</v>
      </c>
      <c r="N284" s="133">
        <v>0</v>
      </c>
      <c r="O284" s="133">
        <v>0</v>
      </c>
      <c r="P284" s="133">
        <v>0</v>
      </c>
      <c r="Q284" s="133">
        <v>0</v>
      </c>
    </row>
    <row r="285" ht="23.1" customHeight="1" spans="1:17">
      <c r="A285" s="145" t="s">
        <v>577</v>
      </c>
      <c r="B285" s="133">
        <v>7437.4811</v>
      </c>
      <c r="C285" s="133">
        <v>1032.0811</v>
      </c>
      <c r="D285" s="133">
        <v>868.390892</v>
      </c>
      <c r="E285" s="133">
        <v>148.210208</v>
      </c>
      <c r="F285" s="133">
        <v>15.48</v>
      </c>
      <c r="G285" s="133">
        <v>6405.4</v>
      </c>
      <c r="H285" s="133">
        <v>343.68</v>
      </c>
      <c r="I285" s="133">
        <v>6061.72</v>
      </c>
      <c r="J285" s="133">
        <v>0</v>
      </c>
      <c r="K285" s="133">
        <v>0</v>
      </c>
      <c r="L285" s="133">
        <v>0</v>
      </c>
      <c r="M285" s="133">
        <v>0</v>
      </c>
      <c r="N285" s="133">
        <v>0</v>
      </c>
      <c r="O285" s="133">
        <v>0</v>
      </c>
      <c r="P285" s="133">
        <v>0</v>
      </c>
      <c r="Q285" s="133">
        <v>0</v>
      </c>
    </row>
    <row r="286" ht="23.1" customHeight="1" spans="1:17">
      <c r="A286" s="145" t="s">
        <v>578</v>
      </c>
      <c r="B286" s="133">
        <v>283.12944</v>
      </c>
      <c r="C286" s="133">
        <v>283.12944</v>
      </c>
      <c r="D286" s="133">
        <v>175.247952</v>
      </c>
      <c r="E286" s="133">
        <v>92.401488</v>
      </c>
      <c r="F286" s="133">
        <v>15.48</v>
      </c>
      <c r="G286" s="133">
        <v>0</v>
      </c>
      <c r="H286" s="133">
        <v>0</v>
      </c>
      <c r="I286" s="133">
        <v>0</v>
      </c>
      <c r="J286" s="133">
        <v>0</v>
      </c>
      <c r="K286" s="133">
        <v>0</v>
      </c>
      <c r="L286" s="133">
        <v>0</v>
      </c>
      <c r="M286" s="133">
        <v>0</v>
      </c>
      <c r="N286" s="133">
        <v>0</v>
      </c>
      <c r="O286" s="133">
        <v>0</v>
      </c>
      <c r="P286" s="133">
        <v>0</v>
      </c>
      <c r="Q286" s="133">
        <v>0</v>
      </c>
    </row>
    <row r="287" ht="23.1" customHeight="1" spans="1:17">
      <c r="A287" s="145" t="s">
        <v>579</v>
      </c>
      <c r="B287" s="133">
        <v>5497.73</v>
      </c>
      <c r="C287" s="133">
        <v>0</v>
      </c>
      <c r="D287" s="133">
        <v>0</v>
      </c>
      <c r="E287" s="133">
        <v>0</v>
      </c>
      <c r="F287" s="133">
        <v>0</v>
      </c>
      <c r="G287" s="133">
        <v>5497.73</v>
      </c>
      <c r="H287" s="133">
        <v>329.08</v>
      </c>
      <c r="I287" s="133">
        <v>5168.65</v>
      </c>
      <c r="J287" s="133">
        <v>0</v>
      </c>
      <c r="K287" s="133">
        <v>0</v>
      </c>
      <c r="L287" s="133">
        <v>0</v>
      </c>
      <c r="M287" s="133">
        <v>0</v>
      </c>
      <c r="N287" s="133">
        <v>0</v>
      </c>
      <c r="O287" s="133">
        <v>0</v>
      </c>
      <c r="P287" s="133">
        <v>0</v>
      </c>
      <c r="Q287" s="133">
        <v>0</v>
      </c>
    </row>
    <row r="288" ht="23.1" customHeight="1" spans="1:17">
      <c r="A288" s="145" t="s">
        <v>580</v>
      </c>
      <c r="B288" s="133">
        <v>249.961338</v>
      </c>
      <c r="C288" s="133">
        <v>249.961338</v>
      </c>
      <c r="D288" s="133">
        <v>216.232618</v>
      </c>
      <c r="E288" s="133">
        <v>33.72872</v>
      </c>
      <c r="F288" s="133">
        <v>0</v>
      </c>
      <c r="G288" s="133">
        <v>0</v>
      </c>
      <c r="H288" s="133">
        <v>0</v>
      </c>
      <c r="I288" s="133">
        <v>0</v>
      </c>
      <c r="J288" s="133">
        <v>0</v>
      </c>
      <c r="K288" s="133">
        <v>0</v>
      </c>
      <c r="L288" s="133">
        <v>0</v>
      </c>
      <c r="M288" s="133">
        <v>0</v>
      </c>
      <c r="N288" s="133">
        <v>0</v>
      </c>
      <c r="O288" s="133">
        <v>0</v>
      </c>
      <c r="P288" s="133">
        <v>0</v>
      </c>
      <c r="Q288" s="133">
        <v>0</v>
      </c>
    </row>
    <row r="289" ht="23.1" customHeight="1" spans="1:17">
      <c r="A289" s="145" t="s">
        <v>581</v>
      </c>
      <c r="B289" s="133">
        <v>53</v>
      </c>
      <c r="C289" s="133">
        <v>0</v>
      </c>
      <c r="D289" s="133">
        <v>0</v>
      </c>
      <c r="E289" s="133">
        <v>0</v>
      </c>
      <c r="F289" s="133">
        <v>0</v>
      </c>
      <c r="G289" s="133">
        <v>53</v>
      </c>
      <c r="H289" s="133">
        <v>3</v>
      </c>
      <c r="I289" s="133">
        <v>50</v>
      </c>
      <c r="J289" s="133">
        <v>0</v>
      </c>
      <c r="K289" s="133">
        <v>0</v>
      </c>
      <c r="L289" s="133">
        <v>0</v>
      </c>
      <c r="M289" s="133">
        <v>0</v>
      </c>
      <c r="N289" s="133">
        <v>0</v>
      </c>
      <c r="O289" s="133">
        <v>0</v>
      </c>
      <c r="P289" s="133">
        <v>0</v>
      </c>
      <c r="Q289" s="133">
        <v>0</v>
      </c>
    </row>
    <row r="290" ht="23.1" customHeight="1" spans="1:17">
      <c r="A290" s="145" t="s">
        <v>582</v>
      </c>
      <c r="B290" s="133">
        <v>141.879522</v>
      </c>
      <c r="C290" s="133">
        <v>115.879522</v>
      </c>
      <c r="D290" s="133">
        <v>93.799522</v>
      </c>
      <c r="E290" s="133">
        <v>22.08</v>
      </c>
      <c r="F290" s="133">
        <v>0</v>
      </c>
      <c r="G290" s="133">
        <v>26</v>
      </c>
      <c r="H290" s="133">
        <v>0</v>
      </c>
      <c r="I290" s="133">
        <v>26</v>
      </c>
      <c r="J290" s="133">
        <v>0</v>
      </c>
      <c r="K290" s="133">
        <v>0</v>
      </c>
      <c r="L290" s="133">
        <v>0</v>
      </c>
      <c r="M290" s="133">
        <v>0</v>
      </c>
      <c r="N290" s="133">
        <v>0</v>
      </c>
      <c r="O290" s="133">
        <v>0</v>
      </c>
      <c r="P290" s="133">
        <v>0</v>
      </c>
      <c r="Q290" s="133">
        <v>0</v>
      </c>
    </row>
    <row r="291" ht="23.1" customHeight="1" spans="1:17">
      <c r="A291" s="145" t="s">
        <v>583</v>
      </c>
      <c r="B291" s="133">
        <v>601.9</v>
      </c>
      <c r="C291" s="133">
        <v>0</v>
      </c>
      <c r="D291" s="133">
        <v>0</v>
      </c>
      <c r="E291" s="133">
        <v>0</v>
      </c>
      <c r="F291" s="133">
        <v>0</v>
      </c>
      <c r="G291" s="133">
        <v>601.9</v>
      </c>
      <c r="H291" s="133">
        <v>3</v>
      </c>
      <c r="I291" s="133">
        <v>598.9</v>
      </c>
      <c r="J291" s="133">
        <v>0</v>
      </c>
      <c r="K291" s="133">
        <v>0</v>
      </c>
      <c r="L291" s="133">
        <v>0</v>
      </c>
      <c r="M291" s="133">
        <v>0</v>
      </c>
      <c r="N291" s="133">
        <v>0</v>
      </c>
      <c r="O291" s="133">
        <v>0</v>
      </c>
      <c r="P291" s="133">
        <v>0</v>
      </c>
      <c r="Q291" s="133">
        <v>0</v>
      </c>
    </row>
    <row r="292" ht="23.1" customHeight="1" spans="1:17">
      <c r="A292" s="145" t="s">
        <v>584</v>
      </c>
      <c r="B292" s="133">
        <v>609.8808</v>
      </c>
      <c r="C292" s="133">
        <v>383.1108</v>
      </c>
      <c r="D292" s="133">
        <v>383.1108</v>
      </c>
      <c r="E292" s="133">
        <v>0</v>
      </c>
      <c r="F292" s="133">
        <v>0</v>
      </c>
      <c r="G292" s="133">
        <v>226.77</v>
      </c>
      <c r="H292" s="133">
        <v>8.6</v>
      </c>
      <c r="I292" s="133">
        <v>218.17</v>
      </c>
      <c r="J292" s="133">
        <v>0</v>
      </c>
      <c r="K292" s="133">
        <v>0</v>
      </c>
      <c r="L292" s="133">
        <v>0</v>
      </c>
      <c r="M292" s="133">
        <v>0</v>
      </c>
      <c r="N292" s="133">
        <v>0</v>
      </c>
      <c r="O292" s="133">
        <v>0</v>
      </c>
      <c r="P292" s="133">
        <v>0</v>
      </c>
      <c r="Q292" s="133">
        <v>0</v>
      </c>
    </row>
    <row r="293" ht="23.1" customHeight="1" spans="1:17">
      <c r="A293" s="145" t="s">
        <v>585</v>
      </c>
      <c r="B293" s="133">
        <v>4563.85045</v>
      </c>
      <c r="C293" s="133">
        <v>1862.85045</v>
      </c>
      <c r="D293" s="133">
        <v>1620.167778</v>
      </c>
      <c r="E293" s="133">
        <v>229.242672</v>
      </c>
      <c r="F293" s="133">
        <v>13.44</v>
      </c>
      <c r="G293" s="133">
        <v>2701</v>
      </c>
      <c r="H293" s="133">
        <v>827</v>
      </c>
      <c r="I293" s="133">
        <v>406</v>
      </c>
      <c r="J293" s="133">
        <v>0</v>
      </c>
      <c r="K293" s="133">
        <v>0</v>
      </c>
      <c r="L293" s="133">
        <v>0</v>
      </c>
      <c r="M293" s="133">
        <v>1468</v>
      </c>
      <c r="N293" s="133">
        <v>0</v>
      </c>
      <c r="O293" s="133">
        <v>0</v>
      </c>
      <c r="P293" s="133">
        <v>0</v>
      </c>
      <c r="Q293" s="133">
        <v>0</v>
      </c>
    </row>
    <row r="294" ht="23.1" customHeight="1" spans="1:17">
      <c r="A294" s="145" t="s">
        <v>586</v>
      </c>
      <c r="B294" s="133">
        <v>302.384782</v>
      </c>
      <c r="C294" s="133">
        <v>302.384782</v>
      </c>
      <c r="D294" s="133">
        <v>147.404782</v>
      </c>
      <c r="E294" s="133">
        <v>154.98</v>
      </c>
      <c r="F294" s="133">
        <v>0</v>
      </c>
      <c r="G294" s="133">
        <v>0</v>
      </c>
      <c r="H294" s="133">
        <v>0</v>
      </c>
      <c r="I294" s="133">
        <v>0</v>
      </c>
      <c r="J294" s="133">
        <v>0</v>
      </c>
      <c r="K294" s="133">
        <v>0</v>
      </c>
      <c r="L294" s="133">
        <v>0</v>
      </c>
      <c r="M294" s="133">
        <v>0</v>
      </c>
      <c r="N294" s="133">
        <v>0</v>
      </c>
      <c r="O294" s="133">
        <v>0</v>
      </c>
      <c r="P294" s="133">
        <v>0</v>
      </c>
      <c r="Q294" s="133">
        <v>0</v>
      </c>
    </row>
    <row r="295" ht="23.1" customHeight="1" spans="1:17">
      <c r="A295" s="145" t="s">
        <v>587</v>
      </c>
      <c r="B295" s="133">
        <v>1927</v>
      </c>
      <c r="C295" s="133">
        <v>0</v>
      </c>
      <c r="D295" s="133">
        <v>0</v>
      </c>
      <c r="E295" s="133">
        <v>0</v>
      </c>
      <c r="F295" s="133">
        <v>0</v>
      </c>
      <c r="G295" s="133">
        <v>1927</v>
      </c>
      <c r="H295" s="133">
        <v>827</v>
      </c>
      <c r="I295" s="133">
        <v>0</v>
      </c>
      <c r="J295" s="133">
        <v>0</v>
      </c>
      <c r="K295" s="133">
        <v>0</v>
      </c>
      <c r="L295" s="133">
        <v>0</v>
      </c>
      <c r="M295" s="133">
        <v>1100</v>
      </c>
      <c r="N295" s="133">
        <v>0</v>
      </c>
      <c r="O295" s="133">
        <v>0</v>
      </c>
      <c r="P295" s="133">
        <v>0</v>
      </c>
      <c r="Q295" s="133">
        <v>0</v>
      </c>
    </row>
    <row r="296" ht="23.1" customHeight="1" spans="1:17">
      <c r="A296" s="145" t="s">
        <v>588</v>
      </c>
      <c r="B296" s="133">
        <v>1560.465668</v>
      </c>
      <c r="C296" s="133">
        <v>1560.465668</v>
      </c>
      <c r="D296" s="133">
        <v>1472.762996</v>
      </c>
      <c r="E296" s="133">
        <v>74.262672</v>
      </c>
      <c r="F296" s="133">
        <v>13.44</v>
      </c>
      <c r="G296" s="133">
        <v>0</v>
      </c>
      <c r="H296" s="133">
        <v>0</v>
      </c>
      <c r="I296" s="133">
        <v>0</v>
      </c>
      <c r="J296" s="133">
        <v>0</v>
      </c>
      <c r="K296" s="133">
        <v>0</v>
      </c>
      <c r="L296" s="133">
        <v>0</v>
      </c>
      <c r="M296" s="133">
        <v>0</v>
      </c>
      <c r="N296" s="133">
        <v>0</v>
      </c>
      <c r="O296" s="133">
        <v>0</v>
      </c>
      <c r="P296" s="133">
        <v>0</v>
      </c>
      <c r="Q296" s="133">
        <v>0</v>
      </c>
    </row>
    <row r="297" ht="23.1" customHeight="1" spans="1:17">
      <c r="A297" s="145" t="s">
        <v>589</v>
      </c>
      <c r="B297" s="133">
        <v>374</v>
      </c>
      <c r="C297" s="133">
        <v>0</v>
      </c>
      <c r="D297" s="133">
        <v>0</v>
      </c>
      <c r="E297" s="133">
        <v>0</v>
      </c>
      <c r="F297" s="133">
        <v>0</v>
      </c>
      <c r="G297" s="133">
        <v>374</v>
      </c>
      <c r="H297" s="133">
        <v>0</v>
      </c>
      <c r="I297" s="133">
        <v>106</v>
      </c>
      <c r="J297" s="133">
        <v>0</v>
      </c>
      <c r="K297" s="133">
        <v>0</v>
      </c>
      <c r="L297" s="133">
        <v>0</v>
      </c>
      <c r="M297" s="133">
        <v>268</v>
      </c>
      <c r="N297" s="133">
        <v>0</v>
      </c>
      <c r="O297" s="133">
        <v>0</v>
      </c>
      <c r="P297" s="133">
        <v>0</v>
      </c>
      <c r="Q297" s="133">
        <v>0</v>
      </c>
    </row>
    <row r="298" ht="23.1" customHeight="1" spans="1:17">
      <c r="A298" s="145" t="s">
        <v>590</v>
      </c>
      <c r="B298" s="133">
        <v>100</v>
      </c>
      <c r="C298" s="133">
        <v>0</v>
      </c>
      <c r="D298" s="133">
        <v>0</v>
      </c>
      <c r="E298" s="133">
        <v>0</v>
      </c>
      <c r="F298" s="133">
        <v>0</v>
      </c>
      <c r="G298" s="133">
        <v>100</v>
      </c>
      <c r="H298" s="133">
        <v>0</v>
      </c>
      <c r="I298" s="133">
        <v>0</v>
      </c>
      <c r="J298" s="133">
        <v>0</v>
      </c>
      <c r="K298" s="133">
        <v>0</v>
      </c>
      <c r="L298" s="133">
        <v>0</v>
      </c>
      <c r="M298" s="133">
        <v>100</v>
      </c>
      <c r="N298" s="133">
        <v>0</v>
      </c>
      <c r="O298" s="133">
        <v>0</v>
      </c>
      <c r="P298" s="133">
        <v>0</v>
      </c>
      <c r="Q298" s="133">
        <v>0</v>
      </c>
    </row>
    <row r="299" ht="23.1" customHeight="1" spans="1:17">
      <c r="A299" s="145" t="s">
        <v>591</v>
      </c>
      <c r="B299" s="133">
        <v>300</v>
      </c>
      <c r="C299" s="133">
        <v>0</v>
      </c>
      <c r="D299" s="133">
        <v>0</v>
      </c>
      <c r="E299" s="133">
        <v>0</v>
      </c>
      <c r="F299" s="133">
        <v>0</v>
      </c>
      <c r="G299" s="133">
        <v>300</v>
      </c>
      <c r="H299" s="133">
        <v>0</v>
      </c>
      <c r="I299" s="133">
        <v>300</v>
      </c>
      <c r="J299" s="133">
        <v>0</v>
      </c>
      <c r="K299" s="133">
        <v>0</v>
      </c>
      <c r="L299" s="133">
        <v>0</v>
      </c>
      <c r="M299" s="133">
        <v>0</v>
      </c>
      <c r="N299" s="133">
        <v>0</v>
      </c>
      <c r="O299" s="133">
        <v>0</v>
      </c>
      <c r="P299" s="133">
        <v>0</v>
      </c>
      <c r="Q299" s="133">
        <v>0</v>
      </c>
    </row>
    <row r="300" ht="23.1" customHeight="1" spans="1:17">
      <c r="A300" s="145" t="s">
        <v>592</v>
      </c>
      <c r="B300" s="133">
        <v>14417</v>
      </c>
      <c r="C300" s="133">
        <v>0</v>
      </c>
      <c r="D300" s="133">
        <v>0</v>
      </c>
      <c r="E300" s="133">
        <v>0</v>
      </c>
      <c r="F300" s="133">
        <v>0</v>
      </c>
      <c r="G300" s="133">
        <v>14417</v>
      </c>
      <c r="H300" s="133">
        <v>0</v>
      </c>
      <c r="I300" s="133">
        <v>14417</v>
      </c>
      <c r="J300" s="133">
        <v>0</v>
      </c>
      <c r="K300" s="133">
        <v>0</v>
      </c>
      <c r="L300" s="133">
        <v>0</v>
      </c>
      <c r="M300" s="133">
        <v>0</v>
      </c>
      <c r="N300" s="133">
        <v>0</v>
      </c>
      <c r="O300" s="133">
        <v>0</v>
      </c>
      <c r="P300" s="133">
        <v>0</v>
      </c>
      <c r="Q300" s="133">
        <v>0</v>
      </c>
    </row>
    <row r="301" ht="23.1" customHeight="1" spans="1:17">
      <c r="A301" s="145" t="s">
        <v>593</v>
      </c>
      <c r="B301" s="133">
        <v>14417</v>
      </c>
      <c r="C301" s="133">
        <v>0</v>
      </c>
      <c r="D301" s="133">
        <v>0</v>
      </c>
      <c r="E301" s="133">
        <v>0</v>
      </c>
      <c r="F301" s="133">
        <v>0</v>
      </c>
      <c r="G301" s="133">
        <v>14417</v>
      </c>
      <c r="H301" s="133">
        <v>0</v>
      </c>
      <c r="I301" s="133">
        <v>14417</v>
      </c>
      <c r="J301" s="133">
        <v>0</v>
      </c>
      <c r="K301" s="133">
        <v>0</v>
      </c>
      <c r="L301" s="133">
        <v>0</v>
      </c>
      <c r="M301" s="133">
        <v>0</v>
      </c>
      <c r="N301" s="133">
        <v>0</v>
      </c>
      <c r="O301" s="133">
        <v>0</v>
      </c>
      <c r="P301" s="133">
        <v>0</v>
      </c>
      <c r="Q301" s="133">
        <v>0</v>
      </c>
    </row>
    <row r="302" ht="23.1" customHeight="1" spans="1:17">
      <c r="A302" s="145" t="s">
        <v>594</v>
      </c>
      <c r="B302" s="133">
        <v>30</v>
      </c>
      <c r="C302" s="133">
        <v>0</v>
      </c>
      <c r="D302" s="133">
        <v>0</v>
      </c>
      <c r="E302" s="133">
        <v>0</v>
      </c>
      <c r="F302" s="133">
        <v>0</v>
      </c>
      <c r="G302" s="133">
        <v>30</v>
      </c>
      <c r="H302" s="133">
        <v>0</v>
      </c>
      <c r="I302" s="133">
        <v>30</v>
      </c>
      <c r="J302" s="133">
        <v>0</v>
      </c>
      <c r="K302" s="133">
        <v>0</v>
      </c>
      <c r="L302" s="133">
        <v>0</v>
      </c>
      <c r="M302" s="133">
        <v>0</v>
      </c>
      <c r="N302" s="133">
        <v>0</v>
      </c>
      <c r="O302" s="133">
        <v>0</v>
      </c>
      <c r="P302" s="133">
        <v>0</v>
      </c>
      <c r="Q302" s="133">
        <v>0</v>
      </c>
    </row>
    <row r="303" ht="23.1" customHeight="1" spans="1:17">
      <c r="A303" s="145" t="s">
        <v>595</v>
      </c>
      <c r="B303" s="133">
        <v>30</v>
      </c>
      <c r="C303" s="133">
        <v>0</v>
      </c>
      <c r="D303" s="133">
        <v>0</v>
      </c>
      <c r="E303" s="133">
        <v>0</v>
      </c>
      <c r="F303" s="133">
        <v>0</v>
      </c>
      <c r="G303" s="133">
        <v>30</v>
      </c>
      <c r="H303" s="133">
        <v>0</v>
      </c>
      <c r="I303" s="133">
        <v>30</v>
      </c>
      <c r="J303" s="133">
        <v>0</v>
      </c>
      <c r="K303" s="133">
        <v>0</v>
      </c>
      <c r="L303" s="133">
        <v>0</v>
      </c>
      <c r="M303" s="133">
        <v>0</v>
      </c>
      <c r="N303" s="133">
        <v>0</v>
      </c>
      <c r="O303" s="133">
        <v>0</v>
      </c>
      <c r="P303" s="133">
        <v>0</v>
      </c>
      <c r="Q303" s="133">
        <v>0</v>
      </c>
    </row>
    <row r="304" ht="23.1" customHeight="1" spans="1:17">
      <c r="A304" s="145" t="s">
        <v>596</v>
      </c>
      <c r="B304" s="133">
        <v>700</v>
      </c>
      <c r="C304" s="133">
        <v>0</v>
      </c>
      <c r="D304" s="133">
        <v>0</v>
      </c>
      <c r="E304" s="133">
        <v>0</v>
      </c>
      <c r="F304" s="133">
        <v>0</v>
      </c>
      <c r="G304" s="133">
        <v>700</v>
      </c>
      <c r="H304" s="133">
        <v>0</v>
      </c>
      <c r="I304" s="133">
        <v>700</v>
      </c>
      <c r="J304" s="133">
        <v>0</v>
      </c>
      <c r="K304" s="133">
        <v>0</v>
      </c>
      <c r="L304" s="133">
        <v>0</v>
      </c>
      <c r="M304" s="133">
        <v>0</v>
      </c>
      <c r="N304" s="133">
        <v>0</v>
      </c>
      <c r="O304" s="133">
        <v>0</v>
      </c>
      <c r="P304" s="133">
        <v>0</v>
      </c>
      <c r="Q304" s="133">
        <v>0</v>
      </c>
    </row>
    <row r="305" ht="23.1" customHeight="1" spans="1:17">
      <c r="A305" s="145" t="s">
        <v>597</v>
      </c>
      <c r="B305" s="133">
        <v>700</v>
      </c>
      <c r="C305" s="133">
        <v>0</v>
      </c>
      <c r="D305" s="133">
        <v>0</v>
      </c>
      <c r="E305" s="133">
        <v>0</v>
      </c>
      <c r="F305" s="133">
        <v>0</v>
      </c>
      <c r="G305" s="133">
        <v>700</v>
      </c>
      <c r="H305" s="133">
        <v>0</v>
      </c>
      <c r="I305" s="133">
        <v>700</v>
      </c>
      <c r="J305" s="133">
        <v>0</v>
      </c>
      <c r="K305" s="133">
        <v>0</v>
      </c>
      <c r="L305" s="133">
        <v>0</v>
      </c>
      <c r="M305" s="133">
        <v>0</v>
      </c>
      <c r="N305" s="133">
        <v>0</v>
      </c>
      <c r="O305" s="133">
        <v>0</v>
      </c>
      <c r="P305" s="133">
        <v>0</v>
      </c>
      <c r="Q305" s="133">
        <v>0</v>
      </c>
    </row>
    <row r="306" ht="23.1" customHeight="1" spans="1:17">
      <c r="A306" s="145" t="s">
        <v>598</v>
      </c>
      <c r="B306" s="133">
        <v>1703.3</v>
      </c>
      <c r="C306" s="133">
        <v>0</v>
      </c>
      <c r="D306" s="133">
        <v>0</v>
      </c>
      <c r="E306" s="133">
        <v>0</v>
      </c>
      <c r="F306" s="133">
        <v>0</v>
      </c>
      <c r="G306" s="133">
        <v>1703.3</v>
      </c>
      <c r="H306" s="133">
        <v>0</v>
      </c>
      <c r="I306" s="133">
        <v>120</v>
      </c>
      <c r="J306" s="133">
        <v>0</v>
      </c>
      <c r="K306" s="133">
        <v>0</v>
      </c>
      <c r="L306" s="133">
        <v>0</v>
      </c>
      <c r="M306" s="133">
        <v>0</v>
      </c>
      <c r="N306" s="133">
        <v>0</v>
      </c>
      <c r="O306" s="133">
        <v>0</v>
      </c>
      <c r="P306" s="133">
        <v>0</v>
      </c>
      <c r="Q306" s="133">
        <v>1583.3</v>
      </c>
    </row>
    <row r="307" ht="23.1" customHeight="1" spans="1:17">
      <c r="A307" s="145" t="s">
        <v>599</v>
      </c>
      <c r="B307" s="133">
        <v>1458.3</v>
      </c>
      <c r="C307" s="133">
        <v>0</v>
      </c>
      <c r="D307" s="133">
        <v>0</v>
      </c>
      <c r="E307" s="133">
        <v>0</v>
      </c>
      <c r="F307" s="133">
        <v>0</v>
      </c>
      <c r="G307" s="133">
        <v>1458.3</v>
      </c>
      <c r="H307" s="133">
        <v>0</v>
      </c>
      <c r="I307" s="133">
        <v>0</v>
      </c>
      <c r="J307" s="133">
        <v>0</v>
      </c>
      <c r="K307" s="133">
        <v>0</v>
      </c>
      <c r="L307" s="133">
        <v>0</v>
      </c>
      <c r="M307" s="133">
        <v>0</v>
      </c>
      <c r="N307" s="133">
        <v>0</v>
      </c>
      <c r="O307" s="133">
        <v>0</v>
      </c>
      <c r="P307" s="133">
        <v>0</v>
      </c>
      <c r="Q307" s="133">
        <v>1458.3</v>
      </c>
    </row>
    <row r="308" ht="23.1" customHeight="1" spans="1:17">
      <c r="A308" s="145" t="s">
        <v>600</v>
      </c>
      <c r="B308" s="133">
        <v>120</v>
      </c>
      <c r="C308" s="133">
        <v>0</v>
      </c>
      <c r="D308" s="133">
        <v>0</v>
      </c>
      <c r="E308" s="133">
        <v>0</v>
      </c>
      <c r="F308" s="133">
        <v>0</v>
      </c>
      <c r="G308" s="133">
        <v>120</v>
      </c>
      <c r="H308" s="133">
        <v>0</v>
      </c>
      <c r="I308" s="133">
        <v>120</v>
      </c>
      <c r="J308" s="133">
        <v>0</v>
      </c>
      <c r="K308" s="133">
        <v>0</v>
      </c>
      <c r="L308" s="133">
        <v>0</v>
      </c>
      <c r="M308" s="133">
        <v>0</v>
      </c>
      <c r="N308" s="133">
        <v>0</v>
      </c>
      <c r="O308" s="133">
        <v>0</v>
      </c>
      <c r="P308" s="133">
        <v>0</v>
      </c>
      <c r="Q308" s="133">
        <v>0</v>
      </c>
    </row>
    <row r="309" ht="23.1" customHeight="1" spans="1:17">
      <c r="A309" s="145" t="s">
        <v>601</v>
      </c>
      <c r="B309" s="133">
        <v>125</v>
      </c>
      <c r="C309" s="133">
        <v>0</v>
      </c>
      <c r="D309" s="133">
        <v>0</v>
      </c>
      <c r="E309" s="133">
        <v>0</v>
      </c>
      <c r="F309" s="133">
        <v>0</v>
      </c>
      <c r="G309" s="133">
        <v>125</v>
      </c>
      <c r="H309" s="133">
        <v>0</v>
      </c>
      <c r="I309" s="133">
        <v>0</v>
      </c>
      <c r="J309" s="133">
        <v>0</v>
      </c>
      <c r="K309" s="133">
        <v>0</v>
      </c>
      <c r="L309" s="133">
        <v>0</v>
      </c>
      <c r="M309" s="133">
        <v>0</v>
      </c>
      <c r="N309" s="133">
        <v>0</v>
      </c>
      <c r="O309" s="133">
        <v>0</v>
      </c>
      <c r="P309" s="133">
        <v>0</v>
      </c>
      <c r="Q309" s="133">
        <v>125</v>
      </c>
    </row>
    <row r="310" ht="23.1" customHeight="1" spans="1:17">
      <c r="A310" s="145" t="s">
        <v>602</v>
      </c>
      <c r="B310" s="133">
        <v>817</v>
      </c>
      <c r="C310" s="133">
        <v>0</v>
      </c>
      <c r="D310" s="133">
        <v>0</v>
      </c>
      <c r="E310" s="133">
        <v>0</v>
      </c>
      <c r="F310" s="133">
        <v>0</v>
      </c>
      <c r="G310" s="133">
        <v>817</v>
      </c>
      <c r="H310" s="133">
        <v>0</v>
      </c>
      <c r="I310" s="133">
        <v>817</v>
      </c>
      <c r="J310" s="133">
        <v>0</v>
      </c>
      <c r="K310" s="133">
        <v>0</v>
      </c>
      <c r="L310" s="133">
        <v>0</v>
      </c>
      <c r="M310" s="133">
        <v>0</v>
      </c>
      <c r="N310" s="133">
        <v>0</v>
      </c>
      <c r="O310" s="133">
        <v>0</v>
      </c>
      <c r="P310" s="133">
        <v>0</v>
      </c>
      <c r="Q310" s="133">
        <v>0</v>
      </c>
    </row>
    <row r="311" ht="23.1" customHeight="1" spans="1:17">
      <c r="A311" s="145" t="s">
        <v>603</v>
      </c>
      <c r="B311" s="133">
        <v>817</v>
      </c>
      <c r="C311" s="133">
        <v>0</v>
      </c>
      <c r="D311" s="133">
        <v>0</v>
      </c>
      <c r="E311" s="133">
        <v>0</v>
      </c>
      <c r="F311" s="133">
        <v>0</v>
      </c>
      <c r="G311" s="133">
        <v>817</v>
      </c>
      <c r="H311" s="133">
        <v>0</v>
      </c>
      <c r="I311" s="133">
        <v>817</v>
      </c>
      <c r="J311" s="133">
        <v>0</v>
      </c>
      <c r="K311" s="133">
        <v>0</v>
      </c>
      <c r="L311" s="133">
        <v>0</v>
      </c>
      <c r="M311" s="133">
        <v>0</v>
      </c>
      <c r="N311" s="133">
        <v>0</v>
      </c>
      <c r="O311" s="133">
        <v>0</v>
      </c>
      <c r="P311" s="133">
        <v>0</v>
      </c>
      <c r="Q311" s="133">
        <v>0</v>
      </c>
    </row>
    <row r="312" ht="23.1" customHeight="1" spans="1:17">
      <c r="A312" s="145" t="s">
        <v>604</v>
      </c>
      <c r="B312" s="133">
        <v>11936</v>
      </c>
      <c r="C312" s="133">
        <v>311.011964</v>
      </c>
      <c r="D312" s="133">
        <v>226.125244</v>
      </c>
      <c r="E312" s="133">
        <v>58.36672</v>
      </c>
      <c r="F312" s="133">
        <v>26.52</v>
      </c>
      <c r="G312" s="133">
        <v>11624.97</v>
      </c>
      <c r="H312" s="133">
        <v>1759.81</v>
      </c>
      <c r="I312" s="133">
        <v>7718</v>
      </c>
      <c r="J312" s="133">
        <v>0</v>
      </c>
      <c r="K312" s="133">
        <v>0</v>
      </c>
      <c r="L312" s="133">
        <v>2111.16</v>
      </c>
      <c r="M312" s="133">
        <v>0</v>
      </c>
      <c r="N312" s="133">
        <v>0</v>
      </c>
      <c r="O312" s="133">
        <v>36</v>
      </c>
      <c r="P312" s="133">
        <v>0</v>
      </c>
      <c r="Q312" s="133">
        <v>0</v>
      </c>
    </row>
    <row r="313" ht="23.1" customHeight="1" spans="1:17">
      <c r="A313" s="145" t="s">
        <v>605</v>
      </c>
      <c r="B313" s="133">
        <v>11428.636792</v>
      </c>
      <c r="C313" s="133">
        <v>162.626792</v>
      </c>
      <c r="D313" s="133">
        <v>110.749704</v>
      </c>
      <c r="E313" s="133">
        <v>38.677088</v>
      </c>
      <c r="F313" s="133">
        <v>13.2</v>
      </c>
      <c r="G313" s="133">
        <v>11266.01</v>
      </c>
      <c r="H313" s="133">
        <v>1620.85</v>
      </c>
      <c r="I313" s="133">
        <v>7588</v>
      </c>
      <c r="J313" s="133">
        <v>0</v>
      </c>
      <c r="K313" s="133">
        <v>0</v>
      </c>
      <c r="L313" s="133">
        <v>2021.16</v>
      </c>
      <c r="M313" s="133">
        <v>0</v>
      </c>
      <c r="N313" s="133">
        <v>0</v>
      </c>
      <c r="O313" s="133">
        <v>36</v>
      </c>
      <c r="P313" s="133">
        <v>0</v>
      </c>
      <c r="Q313" s="133">
        <v>0</v>
      </c>
    </row>
    <row r="314" ht="23.1" customHeight="1" spans="1:17">
      <c r="A314" s="145" t="s">
        <v>606</v>
      </c>
      <c r="B314" s="133">
        <v>162.626792</v>
      </c>
      <c r="C314" s="133">
        <v>162.626792</v>
      </c>
      <c r="D314" s="133">
        <v>110.749704</v>
      </c>
      <c r="E314" s="133">
        <v>38.677088</v>
      </c>
      <c r="F314" s="133">
        <v>13.2</v>
      </c>
      <c r="G314" s="133">
        <v>0</v>
      </c>
      <c r="H314" s="133">
        <v>0</v>
      </c>
      <c r="I314" s="133">
        <v>0</v>
      </c>
      <c r="J314" s="133">
        <v>0</v>
      </c>
      <c r="K314" s="133">
        <v>0</v>
      </c>
      <c r="L314" s="133">
        <v>0</v>
      </c>
      <c r="M314" s="133">
        <v>0</v>
      </c>
      <c r="N314" s="133">
        <v>0</v>
      </c>
      <c r="O314" s="133">
        <v>0</v>
      </c>
      <c r="P314" s="133">
        <v>0</v>
      </c>
      <c r="Q314" s="133">
        <v>0</v>
      </c>
    </row>
    <row r="315" ht="23.1" customHeight="1" spans="1:17">
      <c r="A315" s="145" t="s">
        <v>607</v>
      </c>
      <c r="B315" s="133">
        <v>10675.4</v>
      </c>
      <c r="C315" s="133">
        <v>0</v>
      </c>
      <c r="D315" s="133">
        <v>0</v>
      </c>
      <c r="E315" s="133">
        <v>0</v>
      </c>
      <c r="F315" s="133">
        <v>0</v>
      </c>
      <c r="G315" s="133">
        <v>10675.4</v>
      </c>
      <c r="H315" s="133">
        <v>1441.24</v>
      </c>
      <c r="I315" s="133">
        <v>7177</v>
      </c>
      <c r="J315" s="133">
        <v>0</v>
      </c>
      <c r="K315" s="133">
        <v>0</v>
      </c>
      <c r="L315" s="133">
        <v>2021.16</v>
      </c>
      <c r="M315" s="133">
        <v>0</v>
      </c>
      <c r="N315" s="133">
        <v>0</v>
      </c>
      <c r="O315" s="133">
        <v>36</v>
      </c>
      <c r="P315" s="133">
        <v>0</v>
      </c>
      <c r="Q315" s="133">
        <v>0</v>
      </c>
    </row>
    <row r="316" ht="23.1" customHeight="1" spans="1:17">
      <c r="A316" s="145" t="s">
        <v>608</v>
      </c>
      <c r="B316" s="133">
        <v>590.61</v>
      </c>
      <c r="C316" s="133">
        <v>0</v>
      </c>
      <c r="D316" s="133">
        <v>0</v>
      </c>
      <c r="E316" s="133">
        <v>0</v>
      </c>
      <c r="F316" s="133">
        <v>0</v>
      </c>
      <c r="G316" s="133">
        <v>590.61</v>
      </c>
      <c r="H316" s="133">
        <v>179.61</v>
      </c>
      <c r="I316" s="133">
        <v>411</v>
      </c>
      <c r="J316" s="133">
        <v>0</v>
      </c>
      <c r="K316" s="133">
        <v>0</v>
      </c>
      <c r="L316" s="133">
        <v>0</v>
      </c>
      <c r="M316" s="133">
        <v>0</v>
      </c>
      <c r="N316" s="133">
        <v>0</v>
      </c>
      <c r="O316" s="133">
        <v>0</v>
      </c>
      <c r="P316" s="133">
        <v>0</v>
      </c>
      <c r="Q316" s="133">
        <v>0</v>
      </c>
    </row>
    <row r="317" ht="23.1" customHeight="1" spans="1:17">
      <c r="A317" s="145" t="s">
        <v>609</v>
      </c>
      <c r="B317" s="133">
        <v>368.385172</v>
      </c>
      <c r="C317" s="133">
        <v>148.385172</v>
      </c>
      <c r="D317" s="133">
        <v>115.37554</v>
      </c>
      <c r="E317" s="133">
        <v>19.689632</v>
      </c>
      <c r="F317" s="133">
        <v>13.32</v>
      </c>
      <c r="G317" s="133">
        <v>220</v>
      </c>
      <c r="H317" s="133">
        <v>0</v>
      </c>
      <c r="I317" s="133">
        <v>130</v>
      </c>
      <c r="J317" s="133">
        <v>0</v>
      </c>
      <c r="K317" s="133">
        <v>0</v>
      </c>
      <c r="L317" s="133">
        <v>90</v>
      </c>
      <c r="M317" s="133">
        <v>0</v>
      </c>
      <c r="N317" s="133">
        <v>0</v>
      </c>
      <c r="O317" s="133">
        <v>0</v>
      </c>
      <c r="P317" s="133">
        <v>0</v>
      </c>
      <c r="Q317" s="133">
        <v>0</v>
      </c>
    </row>
    <row r="318" ht="23.1" customHeight="1" spans="1:17">
      <c r="A318" s="145" t="s">
        <v>610</v>
      </c>
      <c r="B318" s="133">
        <v>368.385172</v>
      </c>
      <c r="C318" s="133">
        <v>148.385172</v>
      </c>
      <c r="D318" s="133">
        <v>115.37554</v>
      </c>
      <c r="E318" s="133">
        <v>19.689632</v>
      </c>
      <c r="F318" s="133">
        <v>13.32</v>
      </c>
      <c r="G318" s="133">
        <v>220</v>
      </c>
      <c r="H318" s="133">
        <v>0</v>
      </c>
      <c r="I318" s="133">
        <v>130</v>
      </c>
      <c r="J318" s="133">
        <v>0</v>
      </c>
      <c r="K318" s="133">
        <v>0</v>
      </c>
      <c r="L318" s="133">
        <v>90</v>
      </c>
      <c r="M318" s="133">
        <v>0</v>
      </c>
      <c r="N318" s="133">
        <v>0</v>
      </c>
      <c r="O318" s="133">
        <v>0</v>
      </c>
      <c r="P318" s="133">
        <v>0</v>
      </c>
      <c r="Q318" s="133">
        <v>0</v>
      </c>
    </row>
    <row r="319" ht="23.1" customHeight="1" spans="1:17">
      <c r="A319" s="145" t="s">
        <v>611</v>
      </c>
      <c r="B319" s="133">
        <v>138.96</v>
      </c>
      <c r="C319" s="133">
        <v>0</v>
      </c>
      <c r="D319" s="133">
        <v>0</v>
      </c>
      <c r="E319" s="133">
        <v>0</v>
      </c>
      <c r="F319" s="133">
        <v>0</v>
      </c>
      <c r="G319" s="133">
        <v>138.96</v>
      </c>
      <c r="H319" s="133">
        <v>138.96</v>
      </c>
      <c r="I319" s="133">
        <v>0</v>
      </c>
      <c r="J319" s="133">
        <v>0</v>
      </c>
      <c r="K319" s="133">
        <v>0</v>
      </c>
      <c r="L319" s="133">
        <v>0</v>
      </c>
      <c r="M319" s="133">
        <v>0</v>
      </c>
      <c r="N319" s="133">
        <v>0</v>
      </c>
      <c r="O319" s="133">
        <v>0</v>
      </c>
      <c r="P319" s="133">
        <v>0</v>
      </c>
      <c r="Q319" s="133">
        <v>0</v>
      </c>
    </row>
    <row r="320" ht="23.1" customHeight="1" spans="1:17">
      <c r="A320" s="145" t="s">
        <v>612</v>
      </c>
      <c r="B320" s="133">
        <v>138.96</v>
      </c>
      <c r="C320" s="133">
        <v>0</v>
      </c>
      <c r="D320" s="133">
        <v>0</v>
      </c>
      <c r="E320" s="133">
        <v>0</v>
      </c>
      <c r="F320" s="133">
        <v>0</v>
      </c>
      <c r="G320" s="133">
        <v>138.96</v>
      </c>
      <c r="H320" s="133">
        <v>138.96</v>
      </c>
      <c r="I320" s="133">
        <v>0</v>
      </c>
      <c r="J320" s="133">
        <v>0</v>
      </c>
      <c r="K320" s="133">
        <v>0</v>
      </c>
      <c r="L320" s="133">
        <v>0</v>
      </c>
      <c r="M320" s="133">
        <v>0</v>
      </c>
      <c r="N320" s="133">
        <v>0</v>
      </c>
      <c r="O320" s="133">
        <v>0</v>
      </c>
      <c r="P320" s="133">
        <v>0</v>
      </c>
      <c r="Q320" s="133">
        <v>0</v>
      </c>
    </row>
    <row r="321" ht="23.1" customHeight="1" spans="1:17">
      <c r="A321" s="145" t="s">
        <v>613</v>
      </c>
      <c r="B321" s="133">
        <v>12337</v>
      </c>
      <c r="C321" s="133">
        <v>421.88627</v>
      </c>
      <c r="D321" s="133">
        <v>335.361406</v>
      </c>
      <c r="E321" s="133">
        <v>76.924864</v>
      </c>
      <c r="F321" s="133">
        <v>9.6</v>
      </c>
      <c r="G321" s="133">
        <v>11915.47</v>
      </c>
      <c r="H321" s="133">
        <v>573.75248</v>
      </c>
      <c r="I321" s="133">
        <v>1072.23752</v>
      </c>
      <c r="J321" s="133">
        <v>239.48</v>
      </c>
      <c r="K321" s="133">
        <v>0</v>
      </c>
      <c r="L321" s="133">
        <v>0</v>
      </c>
      <c r="M321" s="133">
        <v>30</v>
      </c>
      <c r="N321" s="133">
        <v>0</v>
      </c>
      <c r="O321" s="133">
        <v>5000</v>
      </c>
      <c r="P321" s="133">
        <v>0</v>
      </c>
      <c r="Q321" s="133">
        <v>5000</v>
      </c>
    </row>
    <row r="322" ht="23.1" customHeight="1" spans="1:17">
      <c r="A322" s="145" t="s">
        <v>614</v>
      </c>
      <c r="B322" s="133">
        <v>234.228981</v>
      </c>
      <c r="C322" s="133">
        <v>234.228981</v>
      </c>
      <c r="D322" s="133">
        <v>189.362653</v>
      </c>
      <c r="E322" s="133">
        <v>44.866328</v>
      </c>
      <c r="F322" s="133">
        <v>0</v>
      </c>
      <c r="G322" s="133">
        <v>0</v>
      </c>
      <c r="H322" s="133">
        <v>0</v>
      </c>
      <c r="I322" s="133">
        <v>0</v>
      </c>
      <c r="J322" s="133">
        <v>0</v>
      </c>
      <c r="K322" s="133">
        <v>0</v>
      </c>
      <c r="L322" s="133">
        <v>0</v>
      </c>
      <c r="M322" s="133">
        <v>0</v>
      </c>
      <c r="N322" s="133">
        <v>0</v>
      </c>
      <c r="O322" s="133">
        <v>0</v>
      </c>
      <c r="P322" s="133">
        <v>0</v>
      </c>
      <c r="Q322" s="133">
        <v>0</v>
      </c>
    </row>
    <row r="323" ht="23.1" customHeight="1" spans="1:17">
      <c r="A323" s="145" t="s">
        <v>615</v>
      </c>
      <c r="B323" s="133">
        <v>218.758581</v>
      </c>
      <c r="C323" s="133">
        <v>218.758581</v>
      </c>
      <c r="D323" s="133">
        <v>173.892253</v>
      </c>
      <c r="E323" s="133">
        <v>44.866328</v>
      </c>
      <c r="F323" s="133">
        <v>0</v>
      </c>
      <c r="G323" s="133">
        <v>0</v>
      </c>
      <c r="H323" s="133">
        <v>0</v>
      </c>
      <c r="I323" s="133">
        <v>0</v>
      </c>
      <c r="J323" s="133">
        <v>0</v>
      </c>
      <c r="K323" s="133">
        <v>0</v>
      </c>
      <c r="L323" s="133">
        <v>0</v>
      </c>
      <c r="M323" s="133">
        <v>0</v>
      </c>
      <c r="N323" s="133">
        <v>0</v>
      </c>
      <c r="O323" s="133">
        <v>0</v>
      </c>
      <c r="P323" s="133">
        <v>0</v>
      </c>
      <c r="Q323" s="133">
        <v>0</v>
      </c>
    </row>
    <row r="324" ht="23.1" customHeight="1" spans="1:17">
      <c r="A324" s="145" t="s">
        <v>616</v>
      </c>
      <c r="B324" s="133">
        <v>15.4704</v>
      </c>
      <c r="C324" s="133">
        <v>15.4704</v>
      </c>
      <c r="D324" s="133">
        <v>15.4704</v>
      </c>
      <c r="E324" s="133">
        <v>0</v>
      </c>
      <c r="F324" s="133">
        <v>0</v>
      </c>
      <c r="G324" s="133">
        <v>0</v>
      </c>
      <c r="H324" s="133">
        <v>0</v>
      </c>
      <c r="I324" s="133">
        <v>0</v>
      </c>
      <c r="J324" s="133">
        <v>0</v>
      </c>
      <c r="K324" s="133">
        <v>0</v>
      </c>
      <c r="L324" s="133">
        <v>0</v>
      </c>
      <c r="M324" s="133">
        <v>0</v>
      </c>
      <c r="N324" s="133">
        <v>0</v>
      </c>
      <c r="O324" s="133">
        <v>0</v>
      </c>
      <c r="P324" s="133">
        <v>0</v>
      </c>
      <c r="Q324" s="133">
        <v>0</v>
      </c>
    </row>
    <row r="325" ht="23.1" customHeight="1" spans="1:17">
      <c r="A325" s="145" t="s">
        <v>617</v>
      </c>
      <c r="B325" s="133">
        <v>451.23</v>
      </c>
      <c r="C325" s="133">
        <v>0</v>
      </c>
      <c r="D325" s="133">
        <v>0</v>
      </c>
      <c r="E325" s="133">
        <v>0</v>
      </c>
      <c r="F325" s="133">
        <v>0</v>
      </c>
      <c r="G325" s="133">
        <v>451.23</v>
      </c>
      <c r="H325" s="133">
        <v>175.73</v>
      </c>
      <c r="I325" s="133">
        <v>275.5</v>
      </c>
      <c r="J325" s="133">
        <v>0</v>
      </c>
      <c r="K325" s="133">
        <v>0</v>
      </c>
      <c r="L325" s="133">
        <v>0</v>
      </c>
      <c r="M325" s="133">
        <v>0</v>
      </c>
      <c r="N325" s="133">
        <v>0</v>
      </c>
      <c r="O325" s="133">
        <v>0</v>
      </c>
      <c r="P325" s="133">
        <v>0</v>
      </c>
      <c r="Q325" s="133">
        <v>0</v>
      </c>
    </row>
    <row r="326" ht="23.1" customHeight="1" spans="1:17">
      <c r="A326" s="145" t="s">
        <v>618</v>
      </c>
      <c r="B326" s="133">
        <v>451.23</v>
      </c>
      <c r="C326" s="133">
        <v>0</v>
      </c>
      <c r="D326" s="133">
        <v>0</v>
      </c>
      <c r="E326" s="133">
        <v>0</v>
      </c>
      <c r="F326" s="133">
        <v>0</v>
      </c>
      <c r="G326" s="133">
        <v>451.23</v>
      </c>
      <c r="H326" s="133">
        <v>175.73</v>
      </c>
      <c r="I326" s="133">
        <v>275.5</v>
      </c>
      <c r="J326" s="133">
        <v>0</v>
      </c>
      <c r="K326" s="133">
        <v>0</v>
      </c>
      <c r="L326" s="133">
        <v>0</v>
      </c>
      <c r="M326" s="133">
        <v>0</v>
      </c>
      <c r="N326" s="133">
        <v>0</v>
      </c>
      <c r="O326" s="133">
        <v>0</v>
      </c>
      <c r="P326" s="133">
        <v>0</v>
      </c>
      <c r="Q326" s="133">
        <v>0</v>
      </c>
    </row>
    <row r="327" ht="23.1" customHeight="1" spans="1:17">
      <c r="A327" s="145" t="s">
        <v>619</v>
      </c>
      <c r="B327" s="133">
        <v>1189.355423</v>
      </c>
      <c r="C327" s="133">
        <v>120.415423</v>
      </c>
      <c r="D327" s="133">
        <v>97.374111</v>
      </c>
      <c r="E327" s="133">
        <v>21.121312</v>
      </c>
      <c r="F327" s="133">
        <v>1.92</v>
      </c>
      <c r="G327" s="133">
        <v>1068.94</v>
      </c>
      <c r="H327" s="133">
        <v>339.39</v>
      </c>
      <c r="I327" s="133">
        <v>504.14</v>
      </c>
      <c r="J327" s="133">
        <v>225.41</v>
      </c>
      <c r="K327" s="133">
        <v>0</v>
      </c>
      <c r="L327" s="133">
        <v>0</v>
      </c>
      <c r="M327" s="133">
        <v>0</v>
      </c>
      <c r="N327" s="133">
        <v>0</v>
      </c>
      <c r="O327" s="133">
        <v>0</v>
      </c>
      <c r="P327" s="133">
        <v>0</v>
      </c>
      <c r="Q327" s="133">
        <v>0</v>
      </c>
    </row>
    <row r="328" ht="23.1" customHeight="1" spans="1:17">
      <c r="A328" s="145" t="s">
        <v>620</v>
      </c>
      <c r="B328" s="133">
        <v>88.212223</v>
      </c>
      <c r="C328" s="133">
        <v>88.212223</v>
      </c>
      <c r="D328" s="133">
        <v>67.090911</v>
      </c>
      <c r="E328" s="133">
        <v>21.121312</v>
      </c>
      <c r="F328" s="133">
        <v>0</v>
      </c>
      <c r="G328" s="133">
        <v>0</v>
      </c>
      <c r="H328" s="133">
        <v>0</v>
      </c>
      <c r="I328" s="133">
        <v>0</v>
      </c>
      <c r="J328" s="133">
        <v>0</v>
      </c>
      <c r="K328" s="133">
        <v>0</v>
      </c>
      <c r="L328" s="133">
        <v>0</v>
      </c>
      <c r="M328" s="133">
        <v>0</v>
      </c>
      <c r="N328" s="133">
        <v>0</v>
      </c>
      <c r="O328" s="133">
        <v>0</v>
      </c>
      <c r="P328" s="133">
        <v>0</v>
      </c>
      <c r="Q328" s="133">
        <v>0</v>
      </c>
    </row>
    <row r="329" ht="23.1" customHeight="1" spans="1:17">
      <c r="A329" s="145" t="s">
        <v>621</v>
      </c>
      <c r="B329" s="133">
        <v>140</v>
      </c>
      <c r="C329" s="133">
        <v>0</v>
      </c>
      <c r="D329" s="133">
        <v>0</v>
      </c>
      <c r="E329" s="133">
        <v>0</v>
      </c>
      <c r="F329" s="133">
        <v>0</v>
      </c>
      <c r="G329" s="133">
        <v>140</v>
      </c>
      <c r="H329" s="133">
        <v>20</v>
      </c>
      <c r="I329" s="133">
        <v>120</v>
      </c>
      <c r="J329" s="133">
        <v>0</v>
      </c>
      <c r="K329" s="133">
        <v>0</v>
      </c>
      <c r="L329" s="133">
        <v>0</v>
      </c>
      <c r="M329" s="133">
        <v>0</v>
      </c>
      <c r="N329" s="133">
        <v>0</v>
      </c>
      <c r="O329" s="133">
        <v>0</v>
      </c>
      <c r="P329" s="133">
        <v>0</v>
      </c>
      <c r="Q329" s="133">
        <v>0</v>
      </c>
    </row>
    <row r="330" ht="23.1" customHeight="1" spans="1:17">
      <c r="A330" s="145" t="s">
        <v>622</v>
      </c>
      <c r="B330" s="133">
        <v>32.2032</v>
      </c>
      <c r="C330" s="133">
        <v>32.2032</v>
      </c>
      <c r="D330" s="133">
        <v>30.2832</v>
      </c>
      <c r="E330" s="133">
        <v>0</v>
      </c>
      <c r="F330" s="133">
        <v>1.92</v>
      </c>
      <c r="G330" s="133">
        <v>0</v>
      </c>
      <c r="H330" s="133">
        <v>0</v>
      </c>
      <c r="I330" s="133">
        <v>0</v>
      </c>
      <c r="J330" s="133">
        <v>0</v>
      </c>
      <c r="K330" s="133">
        <v>0</v>
      </c>
      <c r="L330" s="133">
        <v>0</v>
      </c>
      <c r="M330" s="133">
        <v>0</v>
      </c>
      <c r="N330" s="133">
        <v>0</v>
      </c>
      <c r="O330" s="133">
        <v>0</v>
      </c>
      <c r="P330" s="133">
        <v>0</v>
      </c>
      <c r="Q330" s="133">
        <v>0</v>
      </c>
    </row>
    <row r="331" ht="23.1" customHeight="1" spans="1:17">
      <c r="A331" s="145" t="s">
        <v>623</v>
      </c>
      <c r="B331" s="133">
        <v>928.94</v>
      </c>
      <c r="C331" s="133">
        <v>0</v>
      </c>
      <c r="D331" s="133">
        <v>0</v>
      </c>
      <c r="E331" s="133">
        <v>0</v>
      </c>
      <c r="F331" s="133">
        <v>0</v>
      </c>
      <c r="G331" s="133">
        <v>928.94</v>
      </c>
      <c r="H331" s="133">
        <v>319.39</v>
      </c>
      <c r="I331" s="133">
        <v>384.14</v>
      </c>
      <c r="J331" s="133">
        <v>225.41</v>
      </c>
      <c r="K331" s="133">
        <v>0</v>
      </c>
      <c r="L331" s="133">
        <v>0</v>
      </c>
      <c r="M331" s="133">
        <v>0</v>
      </c>
      <c r="N331" s="133">
        <v>0</v>
      </c>
      <c r="O331" s="133">
        <v>0</v>
      </c>
      <c r="P331" s="133">
        <v>0</v>
      </c>
      <c r="Q331" s="133">
        <v>0</v>
      </c>
    </row>
    <row r="332" ht="23.1" customHeight="1" spans="1:17">
      <c r="A332" s="145" t="s">
        <v>624</v>
      </c>
      <c r="B332" s="133">
        <v>5177.541866</v>
      </c>
      <c r="C332" s="133">
        <v>67.241866</v>
      </c>
      <c r="D332" s="133">
        <v>48.624642</v>
      </c>
      <c r="E332" s="133">
        <v>10.937224</v>
      </c>
      <c r="F332" s="133">
        <v>7.68</v>
      </c>
      <c r="G332" s="133">
        <v>5110.3</v>
      </c>
      <c r="H332" s="133">
        <v>58.63248</v>
      </c>
      <c r="I332" s="133">
        <v>7.59752</v>
      </c>
      <c r="J332" s="133">
        <v>14.07</v>
      </c>
      <c r="K332" s="133">
        <v>0</v>
      </c>
      <c r="L332" s="133">
        <v>0</v>
      </c>
      <c r="M332" s="133">
        <v>30</v>
      </c>
      <c r="N332" s="133">
        <v>0</v>
      </c>
      <c r="O332" s="133">
        <v>5000</v>
      </c>
      <c r="P332" s="133">
        <v>0</v>
      </c>
      <c r="Q332" s="133">
        <v>0</v>
      </c>
    </row>
    <row r="333" ht="23.1" customHeight="1" spans="1:17">
      <c r="A333" s="145" t="s">
        <v>625</v>
      </c>
      <c r="B333" s="133">
        <v>5177.541866</v>
      </c>
      <c r="C333" s="133">
        <v>67.241866</v>
      </c>
      <c r="D333" s="133">
        <v>48.624642</v>
      </c>
      <c r="E333" s="133">
        <v>10.937224</v>
      </c>
      <c r="F333" s="133">
        <v>7.68</v>
      </c>
      <c r="G333" s="133">
        <v>5110.3</v>
      </c>
      <c r="H333" s="133">
        <v>58.63248</v>
      </c>
      <c r="I333" s="133">
        <v>7.59752</v>
      </c>
      <c r="J333" s="133">
        <v>14.07</v>
      </c>
      <c r="K333" s="133">
        <v>0</v>
      </c>
      <c r="L333" s="133">
        <v>0</v>
      </c>
      <c r="M333" s="133">
        <v>30</v>
      </c>
      <c r="N333" s="133">
        <v>0</v>
      </c>
      <c r="O333" s="133">
        <v>5000</v>
      </c>
      <c r="P333" s="133">
        <v>0</v>
      </c>
      <c r="Q333" s="133">
        <v>0</v>
      </c>
    </row>
    <row r="334" ht="23.1" customHeight="1" spans="1:17">
      <c r="A334" s="145" t="s">
        <v>626</v>
      </c>
      <c r="B334" s="133">
        <v>5285</v>
      </c>
      <c r="C334" s="133">
        <v>0</v>
      </c>
      <c r="D334" s="133">
        <v>0</v>
      </c>
      <c r="E334" s="133">
        <v>0</v>
      </c>
      <c r="F334" s="133">
        <v>0</v>
      </c>
      <c r="G334" s="133">
        <v>5285</v>
      </c>
      <c r="H334" s="133">
        <v>0</v>
      </c>
      <c r="I334" s="133">
        <v>285</v>
      </c>
      <c r="J334" s="133">
        <v>0</v>
      </c>
      <c r="K334" s="133">
        <v>0</v>
      </c>
      <c r="L334" s="133">
        <v>0</v>
      </c>
      <c r="M334" s="133">
        <v>0</v>
      </c>
      <c r="N334" s="133">
        <v>0</v>
      </c>
      <c r="O334" s="133">
        <v>0</v>
      </c>
      <c r="P334" s="133">
        <v>0</v>
      </c>
      <c r="Q334" s="133">
        <v>5000</v>
      </c>
    </row>
    <row r="335" ht="23.1" customHeight="1" spans="1:17">
      <c r="A335" s="145" t="s">
        <v>627</v>
      </c>
      <c r="B335" s="133">
        <v>5000</v>
      </c>
      <c r="C335" s="133">
        <v>0</v>
      </c>
      <c r="D335" s="133">
        <v>0</v>
      </c>
      <c r="E335" s="133">
        <v>0</v>
      </c>
      <c r="F335" s="133">
        <v>0</v>
      </c>
      <c r="G335" s="133">
        <v>5000</v>
      </c>
      <c r="H335" s="133">
        <v>0</v>
      </c>
      <c r="I335" s="133">
        <v>0</v>
      </c>
      <c r="J335" s="133">
        <v>0</v>
      </c>
      <c r="K335" s="133">
        <v>0</v>
      </c>
      <c r="L335" s="133">
        <v>0</v>
      </c>
      <c r="M335" s="133">
        <v>0</v>
      </c>
      <c r="N335" s="133">
        <v>0</v>
      </c>
      <c r="O335" s="133">
        <v>0</v>
      </c>
      <c r="P335" s="133">
        <v>0</v>
      </c>
      <c r="Q335" s="133">
        <v>5000</v>
      </c>
    </row>
    <row r="336" ht="23.1" customHeight="1" spans="1:17">
      <c r="A336" s="145" t="s">
        <v>628</v>
      </c>
      <c r="B336" s="133">
        <v>285</v>
      </c>
      <c r="C336" s="133">
        <v>0</v>
      </c>
      <c r="D336" s="133">
        <v>0</v>
      </c>
      <c r="E336" s="133">
        <v>0</v>
      </c>
      <c r="F336" s="133">
        <v>0</v>
      </c>
      <c r="G336" s="133">
        <v>285</v>
      </c>
      <c r="H336" s="133">
        <v>0</v>
      </c>
      <c r="I336" s="133">
        <v>285</v>
      </c>
      <c r="J336" s="133">
        <v>0</v>
      </c>
      <c r="K336" s="133">
        <v>0</v>
      </c>
      <c r="L336" s="133">
        <v>0</v>
      </c>
      <c r="M336" s="133">
        <v>0</v>
      </c>
      <c r="N336" s="133">
        <v>0</v>
      </c>
      <c r="O336" s="133">
        <v>0</v>
      </c>
      <c r="P336" s="133">
        <v>0</v>
      </c>
      <c r="Q336" s="133">
        <v>0</v>
      </c>
    </row>
    <row r="337" ht="23.1" customHeight="1" spans="1:17">
      <c r="A337" s="145" t="s">
        <v>629</v>
      </c>
      <c r="B337" s="133">
        <v>302</v>
      </c>
      <c r="C337" s="133">
        <v>155.08442</v>
      </c>
      <c r="D337" s="133">
        <v>126.50654</v>
      </c>
      <c r="E337" s="133">
        <v>28.57788</v>
      </c>
      <c r="F337" s="133">
        <v>0</v>
      </c>
      <c r="G337" s="133">
        <v>147</v>
      </c>
      <c r="H337" s="133">
        <v>0</v>
      </c>
      <c r="I337" s="133">
        <v>89</v>
      </c>
      <c r="J337" s="133">
        <v>20</v>
      </c>
      <c r="K337" s="133">
        <v>0</v>
      </c>
      <c r="L337" s="133">
        <v>10</v>
      </c>
      <c r="M337" s="133">
        <v>0</v>
      </c>
      <c r="N337" s="133">
        <v>0</v>
      </c>
      <c r="O337" s="133">
        <v>28</v>
      </c>
      <c r="P337" s="133">
        <v>0</v>
      </c>
      <c r="Q337" s="133">
        <v>0</v>
      </c>
    </row>
    <row r="338" ht="23.1" customHeight="1" spans="1:17">
      <c r="A338" s="145" t="s">
        <v>630</v>
      </c>
      <c r="B338" s="133">
        <v>302.08442</v>
      </c>
      <c r="C338" s="133">
        <v>155.08442</v>
      </c>
      <c r="D338" s="133">
        <v>126.50654</v>
      </c>
      <c r="E338" s="133">
        <v>28.57788</v>
      </c>
      <c r="F338" s="133">
        <v>0</v>
      </c>
      <c r="G338" s="133">
        <v>147</v>
      </c>
      <c r="H338" s="133">
        <v>0</v>
      </c>
      <c r="I338" s="133">
        <v>89</v>
      </c>
      <c r="J338" s="133">
        <v>20</v>
      </c>
      <c r="K338" s="133">
        <v>0</v>
      </c>
      <c r="L338" s="133">
        <v>10</v>
      </c>
      <c r="M338" s="133">
        <v>0</v>
      </c>
      <c r="N338" s="133">
        <v>0</v>
      </c>
      <c r="O338" s="133">
        <v>28</v>
      </c>
      <c r="P338" s="133">
        <v>0</v>
      </c>
      <c r="Q338" s="133">
        <v>0</v>
      </c>
    </row>
    <row r="339" ht="23.1" customHeight="1" spans="1:17">
      <c r="A339" s="145" t="s">
        <v>631</v>
      </c>
      <c r="B339" s="133">
        <v>155.08442</v>
      </c>
      <c r="C339" s="133">
        <v>155.08442</v>
      </c>
      <c r="D339" s="133">
        <v>126.50654</v>
      </c>
      <c r="E339" s="133">
        <v>28.57788</v>
      </c>
      <c r="F339" s="133">
        <v>0</v>
      </c>
      <c r="G339" s="133">
        <v>0</v>
      </c>
      <c r="H339" s="133">
        <v>0</v>
      </c>
      <c r="I339" s="133">
        <v>0</v>
      </c>
      <c r="J339" s="133">
        <v>0</v>
      </c>
      <c r="K339" s="133">
        <v>0</v>
      </c>
      <c r="L339" s="133">
        <v>0</v>
      </c>
      <c r="M339" s="133">
        <v>0</v>
      </c>
      <c r="N339" s="133">
        <v>0</v>
      </c>
      <c r="O339" s="133">
        <v>0</v>
      </c>
      <c r="P339" s="133">
        <v>0</v>
      </c>
      <c r="Q339" s="133">
        <v>0</v>
      </c>
    </row>
    <row r="340" ht="23.1" customHeight="1" spans="1:17">
      <c r="A340" s="145" t="s">
        <v>632</v>
      </c>
      <c r="B340" s="133">
        <v>147</v>
      </c>
      <c r="C340" s="133">
        <v>0</v>
      </c>
      <c r="D340" s="133">
        <v>0</v>
      </c>
      <c r="E340" s="133">
        <v>0</v>
      </c>
      <c r="F340" s="133">
        <v>0</v>
      </c>
      <c r="G340" s="133">
        <v>147</v>
      </c>
      <c r="H340" s="133">
        <v>0</v>
      </c>
      <c r="I340" s="133">
        <v>89</v>
      </c>
      <c r="J340" s="133">
        <v>20</v>
      </c>
      <c r="K340" s="133">
        <v>0</v>
      </c>
      <c r="L340" s="133">
        <v>10</v>
      </c>
      <c r="M340" s="133">
        <v>0</v>
      </c>
      <c r="N340" s="133">
        <v>0</v>
      </c>
      <c r="O340" s="133">
        <v>28</v>
      </c>
      <c r="P340" s="133">
        <v>0</v>
      </c>
      <c r="Q340" s="133">
        <v>0</v>
      </c>
    </row>
    <row r="341" ht="23.1" customHeight="1" spans="1:17">
      <c r="A341" s="145" t="s">
        <v>633</v>
      </c>
      <c r="B341" s="133">
        <v>15</v>
      </c>
      <c r="C341" s="133">
        <v>0</v>
      </c>
      <c r="D341" s="133">
        <v>0</v>
      </c>
      <c r="E341" s="133">
        <v>0</v>
      </c>
      <c r="F341" s="133">
        <v>0</v>
      </c>
      <c r="G341" s="133">
        <v>15</v>
      </c>
      <c r="H341" s="133">
        <v>0</v>
      </c>
      <c r="I341" s="133">
        <v>15</v>
      </c>
      <c r="J341" s="133">
        <v>0</v>
      </c>
      <c r="K341" s="133">
        <v>0</v>
      </c>
      <c r="L341" s="133">
        <v>0</v>
      </c>
      <c r="M341" s="133">
        <v>0</v>
      </c>
      <c r="N341" s="133">
        <v>0</v>
      </c>
      <c r="O341" s="133">
        <v>0</v>
      </c>
      <c r="P341" s="133">
        <v>0</v>
      </c>
      <c r="Q341" s="133">
        <v>0</v>
      </c>
    </row>
    <row r="342" ht="23.1" customHeight="1" spans="1:17">
      <c r="A342" s="145" t="s">
        <v>634</v>
      </c>
      <c r="B342" s="133">
        <v>15</v>
      </c>
      <c r="C342" s="133">
        <v>0</v>
      </c>
      <c r="D342" s="133">
        <v>0</v>
      </c>
      <c r="E342" s="133">
        <v>0</v>
      </c>
      <c r="F342" s="133">
        <v>0</v>
      </c>
      <c r="G342" s="133">
        <v>15</v>
      </c>
      <c r="H342" s="133">
        <v>0</v>
      </c>
      <c r="I342" s="133">
        <v>15</v>
      </c>
      <c r="J342" s="133">
        <v>0</v>
      </c>
      <c r="K342" s="133">
        <v>0</v>
      </c>
      <c r="L342" s="133">
        <v>0</v>
      </c>
      <c r="M342" s="133">
        <v>0</v>
      </c>
      <c r="N342" s="133">
        <v>0</v>
      </c>
      <c r="O342" s="133">
        <v>0</v>
      </c>
      <c r="P342" s="133">
        <v>0</v>
      </c>
      <c r="Q342" s="133">
        <v>0</v>
      </c>
    </row>
    <row r="343" ht="23.1" customHeight="1" spans="1:17">
      <c r="A343" s="145" t="s">
        <v>635</v>
      </c>
      <c r="B343" s="133">
        <v>15</v>
      </c>
      <c r="C343" s="133">
        <v>0</v>
      </c>
      <c r="D343" s="133">
        <v>0</v>
      </c>
      <c r="E343" s="133">
        <v>0</v>
      </c>
      <c r="F343" s="133">
        <v>0</v>
      </c>
      <c r="G343" s="133">
        <v>15</v>
      </c>
      <c r="H343" s="133">
        <v>0</v>
      </c>
      <c r="I343" s="133">
        <v>15</v>
      </c>
      <c r="J343" s="133">
        <v>0</v>
      </c>
      <c r="K343" s="133">
        <v>0</v>
      </c>
      <c r="L343" s="133">
        <v>0</v>
      </c>
      <c r="M343" s="133">
        <v>0</v>
      </c>
      <c r="N343" s="133">
        <v>0</v>
      </c>
      <c r="O343" s="133">
        <v>0</v>
      </c>
      <c r="P343" s="133">
        <v>0</v>
      </c>
      <c r="Q343" s="133">
        <v>0</v>
      </c>
    </row>
    <row r="344" ht="23.1" customHeight="1" spans="1:17">
      <c r="A344" s="145" t="s">
        <v>636</v>
      </c>
      <c r="B344" s="133">
        <v>4405</v>
      </c>
      <c r="C344" s="133">
        <v>133.527436</v>
      </c>
      <c r="D344" s="133">
        <v>110.13266</v>
      </c>
      <c r="E344" s="133">
        <v>23.394776</v>
      </c>
      <c r="F344" s="133">
        <v>0</v>
      </c>
      <c r="G344" s="133">
        <v>4271.1</v>
      </c>
      <c r="H344" s="133">
        <v>2462.7443</v>
      </c>
      <c r="I344" s="133">
        <v>1056.167</v>
      </c>
      <c r="J344" s="133">
        <v>81.1887</v>
      </c>
      <c r="K344" s="133">
        <v>0</v>
      </c>
      <c r="L344" s="133">
        <v>0</v>
      </c>
      <c r="M344" s="133">
        <v>35</v>
      </c>
      <c r="N344" s="133">
        <v>0</v>
      </c>
      <c r="O344" s="133">
        <v>0</v>
      </c>
      <c r="P344" s="133">
        <v>0</v>
      </c>
      <c r="Q344" s="133">
        <v>636</v>
      </c>
    </row>
    <row r="345" ht="23.1" customHeight="1" spans="1:17">
      <c r="A345" s="145" t="s">
        <v>637</v>
      </c>
      <c r="B345" s="133">
        <v>4195.127436</v>
      </c>
      <c r="C345" s="133">
        <v>133.527436</v>
      </c>
      <c r="D345" s="133">
        <v>110.13266</v>
      </c>
      <c r="E345" s="133">
        <v>23.394776</v>
      </c>
      <c r="F345" s="133">
        <v>0</v>
      </c>
      <c r="G345" s="133">
        <v>4061.6</v>
      </c>
      <c r="H345" s="133">
        <v>2327.2443</v>
      </c>
      <c r="I345" s="133">
        <v>982.167</v>
      </c>
      <c r="J345" s="133">
        <v>81.1887</v>
      </c>
      <c r="K345" s="133">
        <v>0</v>
      </c>
      <c r="L345" s="133">
        <v>0</v>
      </c>
      <c r="M345" s="133">
        <v>35</v>
      </c>
      <c r="N345" s="133">
        <v>0</v>
      </c>
      <c r="O345" s="133">
        <v>0</v>
      </c>
      <c r="P345" s="133">
        <v>0</v>
      </c>
      <c r="Q345" s="133">
        <v>636</v>
      </c>
    </row>
    <row r="346" ht="23.1" customHeight="1" spans="1:17">
      <c r="A346" s="145" t="s">
        <v>638</v>
      </c>
      <c r="B346" s="133">
        <v>107.704384</v>
      </c>
      <c r="C346" s="133">
        <v>107.704384</v>
      </c>
      <c r="D346" s="133">
        <v>87.922944</v>
      </c>
      <c r="E346" s="133">
        <v>19.78144</v>
      </c>
      <c r="F346" s="133">
        <v>0</v>
      </c>
      <c r="G346" s="133">
        <v>0</v>
      </c>
      <c r="H346" s="133">
        <v>0</v>
      </c>
      <c r="I346" s="133">
        <v>0</v>
      </c>
      <c r="J346" s="133">
        <v>0</v>
      </c>
      <c r="K346" s="133">
        <v>0</v>
      </c>
      <c r="L346" s="133">
        <v>0</v>
      </c>
      <c r="M346" s="133">
        <v>0</v>
      </c>
      <c r="N346" s="133">
        <v>0</v>
      </c>
      <c r="O346" s="133">
        <v>0</v>
      </c>
      <c r="P346" s="133">
        <v>0</v>
      </c>
      <c r="Q346" s="133">
        <v>0</v>
      </c>
    </row>
    <row r="347" ht="23.1" customHeight="1" spans="1:17">
      <c r="A347" s="145" t="s">
        <v>639</v>
      </c>
      <c r="B347" s="133">
        <v>2145</v>
      </c>
      <c r="C347" s="133">
        <v>0</v>
      </c>
      <c r="D347" s="133">
        <v>0</v>
      </c>
      <c r="E347" s="133">
        <v>0</v>
      </c>
      <c r="F347" s="133">
        <v>0</v>
      </c>
      <c r="G347" s="133">
        <v>2145</v>
      </c>
      <c r="H347" s="133">
        <v>1394</v>
      </c>
      <c r="I347" s="133">
        <v>751</v>
      </c>
      <c r="J347" s="133">
        <v>0</v>
      </c>
      <c r="K347" s="133">
        <v>0</v>
      </c>
      <c r="L347" s="133">
        <v>0</v>
      </c>
      <c r="M347" s="133">
        <v>0</v>
      </c>
      <c r="N347" s="133">
        <v>0</v>
      </c>
      <c r="O347" s="133">
        <v>0</v>
      </c>
      <c r="P347" s="133">
        <v>0</v>
      </c>
      <c r="Q347" s="133">
        <v>0</v>
      </c>
    </row>
    <row r="348" ht="23.1" customHeight="1" spans="1:17">
      <c r="A348" s="145" t="s">
        <v>640</v>
      </c>
      <c r="B348" s="133">
        <v>35</v>
      </c>
      <c r="C348" s="133">
        <v>0</v>
      </c>
      <c r="D348" s="133">
        <v>0</v>
      </c>
      <c r="E348" s="133">
        <v>0</v>
      </c>
      <c r="F348" s="133">
        <v>0</v>
      </c>
      <c r="G348" s="133">
        <v>35</v>
      </c>
      <c r="H348" s="133">
        <v>0</v>
      </c>
      <c r="I348" s="133">
        <v>0</v>
      </c>
      <c r="J348" s="133">
        <v>0</v>
      </c>
      <c r="K348" s="133">
        <v>0</v>
      </c>
      <c r="L348" s="133">
        <v>0</v>
      </c>
      <c r="M348" s="133">
        <v>35</v>
      </c>
      <c r="N348" s="133">
        <v>0</v>
      </c>
      <c r="O348" s="133">
        <v>0</v>
      </c>
      <c r="P348" s="133">
        <v>0</v>
      </c>
      <c r="Q348" s="133">
        <v>0</v>
      </c>
    </row>
    <row r="349" ht="23.1" customHeight="1" spans="1:17">
      <c r="A349" s="145" t="s">
        <v>641</v>
      </c>
      <c r="B349" s="133">
        <v>30</v>
      </c>
      <c r="C349" s="133">
        <v>0</v>
      </c>
      <c r="D349" s="133">
        <v>0</v>
      </c>
      <c r="E349" s="133">
        <v>0</v>
      </c>
      <c r="F349" s="133">
        <v>0</v>
      </c>
      <c r="G349" s="133">
        <v>30</v>
      </c>
      <c r="H349" s="133">
        <v>0</v>
      </c>
      <c r="I349" s="133">
        <v>0</v>
      </c>
      <c r="J349" s="133">
        <v>0</v>
      </c>
      <c r="K349" s="133">
        <v>0</v>
      </c>
      <c r="L349" s="133">
        <v>0</v>
      </c>
      <c r="M349" s="133">
        <v>0</v>
      </c>
      <c r="N349" s="133">
        <v>0</v>
      </c>
      <c r="O349" s="133">
        <v>0</v>
      </c>
      <c r="P349" s="133">
        <v>0</v>
      </c>
      <c r="Q349" s="133">
        <v>30</v>
      </c>
    </row>
    <row r="350" ht="23.1" customHeight="1" spans="1:17">
      <c r="A350" s="145" t="s">
        <v>642</v>
      </c>
      <c r="B350" s="133">
        <v>25.823052</v>
      </c>
      <c r="C350" s="133">
        <v>25.823052</v>
      </c>
      <c r="D350" s="133">
        <v>22.209716</v>
      </c>
      <c r="E350" s="133">
        <v>3.613336</v>
      </c>
      <c r="F350" s="133">
        <v>0</v>
      </c>
      <c r="G350" s="133">
        <v>0</v>
      </c>
      <c r="H350" s="133">
        <v>0</v>
      </c>
      <c r="I350" s="133">
        <v>0</v>
      </c>
      <c r="J350" s="133">
        <v>0</v>
      </c>
      <c r="K350" s="133">
        <v>0</v>
      </c>
      <c r="L350" s="133">
        <v>0</v>
      </c>
      <c r="M350" s="133">
        <v>0</v>
      </c>
      <c r="N350" s="133">
        <v>0</v>
      </c>
      <c r="O350" s="133">
        <v>0</v>
      </c>
      <c r="P350" s="133">
        <v>0</v>
      </c>
      <c r="Q350" s="133">
        <v>0</v>
      </c>
    </row>
    <row r="351" ht="23.1" customHeight="1" spans="1:17">
      <c r="A351" s="145" t="s">
        <v>643</v>
      </c>
      <c r="B351" s="133">
        <v>1851.6</v>
      </c>
      <c r="C351" s="133">
        <v>0</v>
      </c>
      <c r="D351" s="133">
        <v>0</v>
      </c>
      <c r="E351" s="133">
        <v>0</v>
      </c>
      <c r="F351" s="133">
        <v>0</v>
      </c>
      <c r="G351" s="133">
        <v>1851.6</v>
      </c>
      <c r="H351" s="133">
        <v>933.2443</v>
      </c>
      <c r="I351" s="133">
        <v>231.167</v>
      </c>
      <c r="J351" s="133">
        <v>81.1887</v>
      </c>
      <c r="K351" s="133">
        <v>0</v>
      </c>
      <c r="L351" s="133">
        <v>0</v>
      </c>
      <c r="M351" s="133">
        <v>0</v>
      </c>
      <c r="N351" s="133">
        <v>0</v>
      </c>
      <c r="O351" s="133">
        <v>0</v>
      </c>
      <c r="P351" s="133">
        <v>0</v>
      </c>
      <c r="Q351" s="133">
        <v>606</v>
      </c>
    </row>
    <row r="352" ht="23.1" customHeight="1" spans="1:17">
      <c r="A352" s="145" t="s">
        <v>644</v>
      </c>
      <c r="B352" s="133">
        <v>209.5</v>
      </c>
      <c r="C352" s="133">
        <v>0</v>
      </c>
      <c r="D352" s="133">
        <v>0</v>
      </c>
      <c r="E352" s="133">
        <v>0</v>
      </c>
      <c r="F352" s="133">
        <v>0</v>
      </c>
      <c r="G352" s="133">
        <v>209.5</v>
      </c>
      <c r="H352" s="133">
        <v>135.5</v>
      </c>
      <c r="I352" s="133">
        <v>74</v>
      </c>
      <c r="J352" s="133">
        <v>0</v>
      </c>
      <c r="K352" s="133">
        <v>0</v>
      </c>
      <c r="L352" s="133">
        <v>0</v>
      </c>
      <c r="M352" s="133">
        <v>0</v>
      </c>
      <c r="N352" s="133">
        <v>0</v>
      </c>
      <c r="O352" s="133">
        <v>0</v>
      </c>
      <c r="P352" s="133">
        <v>0</v>
      </c>
      <c r="Q352" s="133">
        <v>0</v>
      </c>
    </row>
    <row r="353" ht="23.1" customHeight="1" spans="1:17">
      <c r="A353" s="145" t="s">
        <v>645</v>
      </c>
      <c r="B353" s="133">
        <v>135.5</v>
      </c>
      <c r="C353" s="133">
        <v>0</v>
      </c>
      <c r="D353" s="133">
        <v>0</v>
      </c>
      <c r="E353" s="133">
        <v>0</v>
      </c>
      <c r="F353" s="133">
        <v>0</v>
      </c>
      <c r="G353" s="133">
        <v>135.5</v>
      </c>
      <c r="H353" s="133">
        <v>135.5</v>
      </c>
      <c r="I353" s="133">
        <v>0</v>
      </c>
      <c r="J353" s="133">
        <v>0</v>
      </c>
      <c r="K353" s="133">
        <v>0</v>
      </c>
      <c r="L353" s="133">
        <v>0</v>
      </c>
      <c r="M353" s="133">
        <v>0</v>
      </c>
      <c r="N353" s="133">
        <v>0</v>
      </c>
      <c r="O353" s="133">
        <v>0</v>
      </c>
      <c r="P353" s="133">
        <v>0</v>
      </c>
      <c r="Q353" s="133">
        <v>0</v>
      </c>
    </row>
    <row r="354" ht="23.1" customHeight="1" spans="1:17">
      <c r="A354" s="145" t="s">
        <v>646</v>
      </c>
      <c r="B354" s="133">
        <v>74</v>
      </c>
      <c r="C354" s="133">
        <v>0</v>
      </c>
      <c r="D354" s="133">
        <v>0</v>
      </c>
      <c r="E354" s="133">
        <v>0</v>
      </c>
      <c r="F354" s="133">
        <v>0</v>
      </c>
      <c r="G354" s="133">
        <v>74</v>
      </c>
      <c r="H354" s="133">
        <v>0</v>
      </c>
      <c r="I354" s="133">
        <v>74</v>
      </c>
      <c r="J354" s="133">
        <v>0</v>
      </c>
      <c r="K354" s="133">
        <v>0</v>
      </c>
      <c r="L354" s="133">
        <v>0</v>
      </c>
      <c r="M354" s="133">
        <v>0</v>
      </c>
      <c r="N354" s="133">
        <v>0</v>
      </c>
      <c r="O354" s="133">
        <v>0</v>
      </c>
      <c r="P354" s="133">
        <v>0</v>
      </c>
      <c r="Q354" s="133">
        <v>0</v>
      </c>
    </row>
    <row r="355" ht="23.1" customHeight="1" spans="1:17">
      <c r="A355" s="145" t="s">
        <v>647</v>
      </c>
      <c r="B355" s="133">
        <v>8638</v>
      </c>
      <c r="C355" s="133">
        <v>8638.148939</v>
      </c>
      <c r="D355" s="133">
        <v>8600.171015</v>
      </c>
      <c r="E355" s="133">
        <v>0</v>
      </c>
      <c r="F355" s="133">
        <v>37.977924</v>
      </c>
      <c r="G355" s="133">
        <v>0</v>
      </c>
      <c r="H355" s="133">
        <v>0</v>
      </c>
      <c r="I355" s="133">
        <v>0</v>
      </c>
      <c r="J355" s="133">
        <v>0</v>
      </c>
      <c r="K355" s="133">
        <v>0</v>
      </c>
      <c r="L355" s="133">
        <v>0</v>
      </c>
      <c r="M355" s="133">
        <v>0</v>
      </c>
      <c r="N355" s="133">
        <v>0</v>
      </c>
      <c r="O355" s="133">
        <v>0</v>
      </c>
      <c r="P355" s="133">
        <v>0</v>
      </c>
      <c r="Q355" s="133">
        <v>0</v>
      </c>
    </row>
    <row r="356" ht="23.1" customHeight="1" spans="1:17">
      <c r="A356" s="145" t="s">
        <v>648</v>
      </c>
      <c r="B356" s="133">
        <v>8638.148939</v>
      </c>
      <c r="C356" s="133">
        <v>8638.148939</v>
      </c>
      <c r="D356" s="133">
        <v>8600.171015</v>
      </c>
      <c r="E356" s="133">
        <v>0</v>
      </c>
      <c r="F356" s="133">
        <v>37.977924</v>
      </c>
      <c r="G356" s="133">
        <v>0</v>
      </c>
      <c r="H356" s="133">
        <v>0</v>
      </c>
      <c r="I356" s="133">
        <v>0</v>
      </c>
      <c r="J356" s="133">
        <v>0</v>
      </c>
      <c r="K356" s="133">
        <v>0</v>
      </c>
      <c r="L356" s="133">
        <v>0</v>
      </c>
      <c r="M356" s="133">
        <v>0</v>
      </c>
      <c r="N356" s="133">
        <v>0</v>
      </c>
      <c r="O356" s="133">
        <v>0</v>
      </c>
      <c r="P356" s="133">
        <v>0</v>
      </c>
      <c r="Q356" s="133">
        <v>0</v>
      </c>
    </row>
    <row r="357" ht="23.1" customHeight="1" spans="1:17">
      <c r="A357" s="145" t="s">
        <v>649</v>
      </c>
      <c r="B357" s="133">
        <v>6997.155642</v>
      </c>
      <c r="C357" s="133">
        <v>6997.155642</v>
      </c>
      <c r="D357" s="133">
        <v>6997.155642</v>
      </c>
      <c r="E357" s="133">
        <v>0</v>
      </c>
      <c r="F357" s="133">
        <v>0</v>
      </c>
      <c r="G357" s="133">
        <v>0</v>
      </c>
      <c r="H357" s="133">
        <v>0</v>
      </c>
      <c r="I357" s="133">
        <v>0</v>
      </c>
      <c r="J357" s="133">
        <v>0</v>
      </c>
      <c r="K357" s="133">
        <v>0</v>
      </c>
      <c r="L357" s="133">
        <v>0</v>
      </c>
      <c r="M357" s="133">
        <v>0</v>
      </c>
      <c r="N357" s="133">
        <v>0</v>
      </c>
      <c r="O357" s="133">
        <v>0</v>
      </c>
      <c r="P357" s="133">
        <v>0</v>
      </c>
      <c r="Q357" s="133">
        <v>0</v>
      </c>
    </row>
    <row r="358" ht="23.1" customHeight="1" spans="1:17">
      <c r="A358" s="145" t="s">
        <v>650</v>
      </c>
      <c r="B358" s="133">
        <v>1640.993297</v>
      </c>
      <c r="C358" s="133">
        <v>1640.993297</v>
      </c>
      <c r="D358" s="133">
        <v>1603.015373</v>
      </c>
      <c r="E358" s="133">
        <v>0</v>
      </c>
      <c r="F358" s="133">
        <v>37.977924</v>
      </c>
      <c r="G358" s="133">
        <v>0</v>
      </c>
      <c r="H358" s="133">
        <v>0</v>
      </c>
      <c r="I358" s="133">
        <v>0</v>
      </c>
      <c r="J358" s="133">
        <v>0</v>
      </c>
      <c r="K358" s="133">
        <v>0</v>
      </c>
      <c r="L358" s="133">
        <v>0</v>
      </c>
      <c r="M358" s="133">
        <v>0</v>
      </c>
      <c r="N358" s="133">
        <v>0</v>
      </c>
      <c r="O358" s="133">
        <v>0</v>
      </c>
      <c r="P358" s="133">
        <v>0</v>
      </c>
      <c r="Q358" s="133">
        <v>0</v>
      </c>
    </row>
    <row r="359" ht="23.1" customHeight="1" spans="1:17">
      <c r="A359" s="145" t="s">
        <v>651</v>
      </c>
      <c r="B359" s="133">
        <v>70</v>
      </c>
      <c r="C359" s="133">
        <v>0</v>
      </c>
      <c r="D359" s="133">
        <v>0</v>
      </c>
      <c r="E359" s="133">
        <v>0</v>
      </c>
      <c r="F359" s="133">
        <v>0</v>
      </c>
      <c r="G359" s="133">
        <v>70</v>
      </c>
      <c r="H359" s="133">
        <v>0</v>
      </c>
      <c r="I359" s="133">
        <v>20</v>
      </c>
      <c r="J359" s="133">
        <v>0</v>
      </c>
      <c r="K359" s="133">
        <v>0</v>
      </c>
      <c r="L359" s="133">
        <v>0</v>
      </c>
      <c r="M359" s="133">
        <v>0</v>
      </c>
      <c r="N359" s="133">
        <v>0</v>
      </c>
      <c r="O359" s="133">
        <v>50</v>
      </c>
      <c r="P359" s="133">
        <v>0</v>
      </c>
      <c r="Q359" s="133">
        <v>0</v>
      </c>
    </row>
    <row r="360" ht="23.1" customHeight="1" spans="1:17">
      <c r="A360" s="145" t="s">
        <v>652</v>
      </c>
      <c r="B360" s="133">
        <v>70</v>
      </c>
      <c r="C360" s="133">
        <v>0</v>
      </c>
      <c r="D360" s="133">
        <v>0</v>
      </c>
      <c r="E360" s="133">
        <v>0</v>
      </c>
      <c r="F360" s="133">
        <v>0</v>
      </c>
      <c r="G360" s="133">
        <v>70</v>
      </c>
      <c r="H360" s="133">
        <v>0</v>
      </c>
      <c r="I360" s="133">
        <v>20</v>
      </c>
      <c r="J360" s="133">
        <v>0</v>
      </c>
      <c r="K360" s="133">
        <v>0</v>
      </c>
      <c r="L360" s="133">
        <v>0</v>
      </c>
      <c r="M360" s="133">
        <v>0</v>
      </c>
      <c r="N360" s="133">
        <v>0</v>
      </c>
      <c r="O360" s="133">
        <v>50</v>
      </c>
      <c r="P360" s="133">
        <v>0</v>
      </c>
      <c r="Q360" s="133">
        <v>0</v>
      </c>
    </row>
    <row r="361" ht="23.1" customHeight="1" spans="1:17">
      <c r="A361" s="145" t="s">
        <v>653</v>
      </c>
      <c r="B361" s="133">
        <v>20</v>
      </c>
      <c r="C361" s="133">
        <v>0</v>
      </c>
      <c r="D361" s="133">
        <v>0</v>
      </c>
      <c r="E361" s="133">
        <v>0</v>
      </c>
      <c r="F361" s="133">
        <v>0</v>
      </c>
      <c r="G361" s="133">
        <v>20</v>
      </c>
      <c r="H361" s="133">
        <v>0</v>
      </c>
      <c r="I361" s="133">
        <v>20</v>
      </c>
      <c r="J361" s="133">
        <v>0</v>
      </c>
      <c r="K361" s="133">
        <v>0</v>
      </c>
      <c r="L361" s="133">
        <v>0</v>
      </c>
      <c r="M361" s="133">
        <v>0</v>
      </c>
      <c r="N361" s="133">
        <v>0</v>
      </c>
      <c r="O361" s="133">
        <v>0</v>
      </c>
      <c r="P361" s="133">
        <v>0</v>
      </c>
      <c r="Q361" s="133">
        <v>0</v>
      </c>
    </row>
    <row r="362" ht="23.1" customHeight="1" spans="1:17">
      <c r="A362" s="145" t="s">
        <v>654</v>
      </c>
      <c r="B362" s="133">
        <v>50</v>
      </c>
      <c r="C362" s="133">
        <v>0</v>
      </c>
      <c r="D362" s="133">
        <v>0</v>
      </c>
      <c r="E362" s="133">
        <v>0</v>
      </c>
      <c r="F362" s="133">
        <v>0</v>
      </c>
      <c r="G362" s="133">
        <v>50</v>
      </c>
      <c r="H362" s="133">
        <v>0</v>
      </c>
      <c r="I362" s="133">
        <v>0</v>
      </c>
      <c r="J362" s="133">
        <v>0</v>
      </c>
      <c r="K362" s="133">
        <v>0</v>
      </c>
      <c r="L362" s="133">
        <v>0</v>
      </c>
      <c r="M362" s="133">
        <v>0</v>
      </c>
      <c r="N362" s="133">
        <v>0</v>
      </c>
      <c r="O362" s="133">
        <v>50</v>
      </c>
      <c r="P362" s="133">
        <v>0</v>
      </c>
      <c r="Q362" s="133">
        <v>0</v>
      </c>
    </row>
    <row r="363" ht="23.1" customHeight="1" spans="1:17">
      <c r="A363" s="150" t="s">
        <v>655</v>
      </c>
      <c r="B363" s="133">
        <v>2050</v>
      </c>
      <c r="C363" s="133">
        <v>0</v>
      </c>
      <c r="D363" s="133">
        <v>0</v>
      </c>
      <c r="E363" s="133">
        <v>0</v>
      </c>
      <c r="F363" s="133">
        <v>0</v>
      </c>
      <c r="G363" s="133">
        <v>2050</v>
      </c>
      <c r="H363" s="133">
        <v>50</v>
      </c>
      <c r="I363" s="133">
        <v>2000</v>
      </c>
      <c r="J363" s="133">
        <v>0</v>
      </c>
      <c r="K363" s="133">
        <v>0</v>
      </c>
      <c r="L363" s="133">
        <v>0</v>
      </c>
      <c r="M363" s="133">
        <v>0</v>
      </c>
      <c r="N363" s="133">
        <v>0</v>
      </c>
      <c r="O363" s="133">
        <v>0</v>
      </c>
      <c r="P363" s="133">
        <v>0</v>
      </c>
      <c r="Q363" s="133">
        <v>0</v>
      </c>
    </row>
    <row r="364" ht="23.1" customHeight="1" spans="1:17">
      <c r="A364" s="145" t="s">
        <v>656</v>
      </c>
      <c r="B364" s="133">
        <v>326</v>
      </c>
      <c r="C364" s="133">
        <v>0</v>
      </c>
      <c r="D364" s="133">
        <v>0</v>
      </c>
      <c r="E364" s="133">
        <v>0</v>
      </c>
      <c r="F364" s="133">
        <v>0</v>
      </c>
      <c r="G364" s="133">
        <v>326</v>
      </c>
      <c r="H364" s="133">
        <v>50</v>
      </c>
      <c r="I364" s="133">
        <v>276</v>
      </c>
      <c r="J364" s="133">
        <v>0</v>
      </c>
      <c r="K364" s="133">
        <v>0</v>
      </c>
      <c r="L364" s="133">
        <v>0</v>
      </c>
      <c r="M364" s="133">
        <v>0</v>
      </c>
      <c r="N364" s="133">
        <v>0</v>
      </c>
      <c r="O364" s="133">
        <v>0</v>
      </c>
      <c r="P364" s="133">
        <v>0</v>
      </c>
      <c r="Q364" s="133">
        <v>0</v>
      </c>
    </row>
    <row r="365" ht="23.1" customHeight="1" spans="1:17">
      <c r="A365" s="145" t="s">
        <v>657</v>
      </c>
      <c r="B365" s="133">
        <v>326</v>
      </c>
      <c r="C365" s="133">
        <v>0</v>
      </c>
      <c r="D365" s="133">
        <v>0</v>
      </c>
      <c r="E365" s="133">
        <v>0</v>
      </c>
      <c r="F365" s="133">
        <v>0</v>
      </c>
      <c r="G365" s="133">
        <v>326</v>
      </c>
      <c r="H365" s="133">
        <v>50</v>
      </c>
      <c r="I365" s="133">
        <v>276</v>
      </c>
      <c r="J365" s="133">
        <v>0</v>
      </c>
      <c r="K365" s="133">
        <v>0</v>
      </c>
      <c r="L365" s="133">
        <v>0</v>
      </c>
      <c r="M365" s="133">
        <v>0</v>
      </c>
      <c r="N365" s="133">
        <v>0</v>
      </c>
      <c r="O365" s="133">
        <v>0</v>
      </c>
      <c r="P365" s="133">
        <v>0</v>
      </c>
      <c r="Q365" s="133">
        <v>0</v>
      </c>
    </row>
    <row r="366" ht="23.1" customHeight="1" spans="1:17">
      <c r="A366" s="145" t="s">
        <v>658</v>
      </c>
      <c r="B366" s="133">
        <v>1624</v>
      </c>
      <c r="C366" s="133">
        <v>0</v>
      </c>
      <c r="D366" s="133">
        <v>0</v>
      </c>
      <c r="E366" s="133">
        <v>0</v>
      </c>
      <c r="F366" s="133">
        <v>0</v>
      </c>
      <c r="G366" s="133">
        <v>1624</v>
      </c>
      <c r="H366" s="133">
        <v>0</v>
      </c>
      <c r="I366" s="133">
        <v>1624</v>
      </c>
      <c r="J366" s="133">
        <v>0</v>
      </c>
      <c r="K366" s="133">
        <v>0</v>
      </c>
      <c r="L366" s="133">
        <v>0</v>
      </c>
      <c r="M366" s="133">
        <v>0</v>
      </c>
      <c r="N366" s="133">
        <v>0</v>
      </c>
      <c r="O366" s="133">
        <v>0</v>
      </c>
      <c r="P366" s="133">
        <v>0</v>
      </c>
      <c r="Q366" s="133">
        <v>0</v>
      </c>
    </row>
    <row r="367" ht="23.1" customHeight="1" spans="1:17">
      <c r="A367" s="145" t="s">
        <v>659</v>
      </c>
      <c r="B367" s="133">
        <v>1624</v>
      </c>
      <c r="C367" s="133">
        <v>0</v>
      </c>
      <c r="D367" s="133">
        <v>0</v>
      </c>
      <c r="E367" s="133">
        <v>0</v>
      </c>
      <c r="F367" s="133">
        <v>0</v>
      </c>
      <c r="G367" s="133">
        <v>1624</v>
      </c>
      <c r="H367" s="133">
        <v>0</v>
      </c>
      <c r="I367" s="133">
        <v>1624</v>
      </c>
      <c r="J367" s="133">
        <v>0</v>
      </c>
      <c r="K367" s="133">
        <v>0</v>
      </c>
      <c r="L367" s="133">
        <v>0</v>
      </c>
      <c r="M367" s="133">
        <v>0</v>
      </c>
      <c r="N367" s="133">
        <v>0</v>
      </c>
      <c r="O367" s="133">
        <v>0</v>
      </c>
      <c r="P367" s="133">
        <v>0</v>
      </c>
      <c r="Q367" s="133">
        <v>0</v>
      </c>
    </row>
    <row r="368" ht="23.1" customHeight="1" spans="1:17">
      <c r="A368" s="145" t="s">
        <v>660</v>
      </c>
      <c r="B368" s="133">
        <v>100</v>
      </c>
      <c r="C368" s="133">
        <v>0</v>
      </c>
      <c r="D368" s="133">
        <v>0</v>
      </c>
      <c r="E368" s="133">
        <v>0</v>
      </c>
      <c r="F368" s="133">
        <v>0</v>
      </c>
      <c r="G368" s="133">
        <v>100</v>
      </c>
      <c r="H368" s="133">
        <v>0</v>
      </c>
      <c r="I368" s="133">
        <v>100</v>
      </c>
      <c r="J368" s="133">
        <v>0</v>
      </c>
      <c r="K368" s="133">
        <v>0</v>
      </c>
      <c r="L368" s="133">
        <v>0</v>
      </c>
      <c r="M368" s="133">
        <v>0</v>
      </c>
      <c r="N368" s="133">
        <v>0</v>
      </c>
      <c r="O368" s="133">
        <v>0</v>
      </c>
      <c r="P368" s="133">
        <v>0</v>
      </c>
      <c r="Q368" s="133">
        <v>0</v>
      </c>
    </row>
    <row r="369" ht="23.1" customHeight="1" spans="1:17">
      <c r="A369" s="145" t="s">
        <v>661</v>
      </c>
      <c r="B369" s="133">
        <v>100</v>
      </c>
      <c r="C369" s="133">
        <v>0</v>
      </c>
      <c r="D369" s="133">
        <v>0</v>
      </c>
      <c r="E369" s="133">
        <v>0</v>
      </c>
      <c r="F369" s="133">
        <v>0</v>
      </c>
      <c r="G369" s="133">
        <v>100</v>
      </c>
      <c r="H369" s="133">
        <v>0</v>
      </c>
      <c r="I369" s="133">
        <v>100</v>
      </c>
      <c r="J369" s="133">
        <v>0</v>
      </c>
      <c r="K369" s="133">
        <v>0</v>
      </c>
      <c r="L369" s="133">
        <v>0</v>
      </c>
      <c r="M369" s="133">
        <v>0</v>
      </c>
      <c r="N369" s="133">
        <v>0</v>
      </c>
      <c r="O369" s="133">
        <v>0</v>
      </c>
      <c r="P369" s="133">
        <v>0</v>
      </c>
      <c r="Q369" s="133">
        <v>0</v>
      </c>
    </row>
    <row r="370" ht="23.1" customHeight="1" spans="1:17">
      <c r="A370" s="145" t="s">
        <v>662</v>
      </c>
      <c r="B370" s="133">
        <v>6000</v>
      </c>
      <c r="C370" s="133">
        <v>0</v>
      </c>
      <c r="D370" s="133">
        <v>0</v>
      </c>
      <c r="E370" s="133">
        <v>0</v>
      </c>
      <c r="F370" s="133">
        <v>0</v>
      </c>
      <c r="G370" s="133">
        <v>6000</v>
      </c>
      <c r="H370" s="133">
        <v>0</v>
      </c>
      <c r="I370" s="133">
        <v>0</v>
      </c>
      <c r="J370" s="133">
        <v>0</v>
      </c>
      <c r="K370" s="133">
        <v>0</v>
      </c>
      <c r="L370" s="133">
        <v>0</v>
      </c>
      <c r="M370" s="133">
        <v>0</v>
      </c>
      <c r="N370" s="133">
        <v>0</v>
      </c>
      <c r="O370" s="133">
        <v>0</v>
      </c>
      <c r="P370" s="133">
        <v>0</v>
      </c>
      <c r="Q370" s="133">
        <v>6000</v>
      </c>
    </row>
    <row r="371" ht="23.1" customHeight="1" spans="1:17">
      <c r="A371" s="145" t="s">
        <v>663</v>
      </c>
      <c r="B371" s="133">
        <v>6000</v>
      </c>
      <c r="C371" s="133">
        <v>0</v>
      </c>
      <c r="D371" s="133">
        <v>0</v>
      </c>
      <c r="E371" s="133">
        <v>0</v>
      </c>
      <c r="F371" s="133">
        <v>0</v>
      </c>
      <c r="G371" s="133">
        <v>6000</v>
      </c>
      <c r="H371" s="133">
        <v>0</v>
      </c>
      <c r="I371" s="133">
        <v>0</v>
      </c>
      <c r="J371" s="133">
        <v>0</v>
      </c>
      <c r="K371" s="133">
        <v>0</v>
      </c>
      <c r="L371" s="133">
        <v>0</v>
      </c>
      <c r="M371" s="133">
        <v>0</v>
      </c>
      <c r="N371" s="133">
        <v>0</v>
      </c>
      <c r="O371" s="133">
        <v>0</v>
      </c>
      <c r="P371" s="133">
        <v>0</v>
      </c>
      <c r="Q371" s="133">
        <v>6000</v>
      </c>
    </row>
    <row r="372" ht="23.1" customHeight="1" spans="1:17">
      <c r="A372" s="145" t="s">
        <v>664</v>
      </c>
      <c r="B372" s="133">
        <v>6000</v>
      </c>
      <c r="C372" s="133">
        <v>0</v>
      </c>
      <c r="D372" s="133">
        <v>0</v>
      </c>
      <c r="E372" s="133">
        <v>0</v>
      </c>
      <c r="F372" s="133">
        <v>0</v>
      </c>
      <c r="G372" s="133">
        <v>6000</v>
      </c>
      <c r="H372" s="133">
        <v>0</v>
      </c>
      <c r="I372" s="133">
        <v>0</v>
      </c>
      <c r="J372" s="133">
        <v>0</v>
      </c>
      <c r="K372" s="133">
        <v>0</v>
      </c>
      <c r="L372" s="133">
        <v>0</v>
      </c>
      <c r="M372" s="133">
        <v>0</v>
      </c>
      <c r="N372" s="133">
        <v>0</v>
      </c>
      <c r="O372" s="133">
        <v>0</v>
      </c>
      <c r="P372" s="133">
        <v>0</v>
      </c>
      <c r="Q372" s="133">
        <v>6000</v>
      </c>
    </row>
    <row r="373" ht="23.1" customHeight="1" spans="1:17">
      <c r="A373" s="145" t="s">
        <v>303</v>
      </c>
      <c r="B373" s="133">
        <v>102128</v>
      </c>
      <c r="C373" s="133">
        <v>0</v>
      </c>
      <c r="D373" s="133">
        <v>0</v>
      </c>
      <c r="E373" s="133">
        <v>0</v>
      </c>
      <c r="F373" s="133">
        <v>0</v>
      </c>
      <c r="G373" s="133">
        <v>102128</v>
      </c>
      <c r="H373" s="133">
        <v>72015</v>
      </c>
      <c r="I373" s="133">
        <v>60</v>
      </c>
      <c r="J373" s="133">
        <v>0</v>
      </c>
      <c r="K373" s="133">
        <v>0</v>
      </c>
      <c r="L373" s="133">
        <v>0</v>
      </c>
      <c r="M373" s="133">
        <v>0</v>
      </c>
      <c r="N373" s="133">
        <v>0</v>
      </c>
      <c r="O373" s="133">
        <v>0</v>
      </c>
      <c r="P373" s="133">
        <v>0</v>
      </c>
      <c r="Q373" s="133">
        <v>30053</v>
      </c>
    </row>
    <row r="374" ht="23.1" customHeight="1" spans="1:17">
      <c r="A374" s="145" t="s">
        <v>665</v>
      </c>
      <c r="B374" s="133">
        <v>85250</v>
      </c>
      <c r="C374" s="133">
        <v>0</v>
      </c>
      <c r="D374" s="133">
        <v>0</v>
      </c>
      <c r="E374" s="133">
        <v>0</v>
      </c>
      <c r="F374" s="133">
        <v>0</v>
      </c>
      <c r="G374" s="133">
        <v>85250</v>
      </c>
      <c r="H374" s="133">
        <v>72015</v>
      </c>
      <c r="I374" s="133">
        <v>0</v>
      </c>
      <c r="J374" s="133">
        <v>0</v>
      </c>
      <c r="K374" s="133">
        <v>0</v>
      </c>
      <c r="L374" s="133">
        <v>0</v>
      </c>
      <c r="M374" s="133">
        <v>0</v>
      </c>
      <c r="N374" s="133">
        <v>0</v>
      </c>
      <c r="O374" s="133">
        <v>0</v>
      </c>
      <c r="P374" s="133">
        <v>0</v>
      </c>
      <c r="Q374" s="133">
        <v>13235</v>
      </c>
    </row>
    <row r="375" ht="23.1" customHeight="1" spans="1:17">
      <c r="A375" s="145" t="s">
        <v>666</v>
      </c>
      <c r="B375" s="133">
        <v>85250</v>
      </c>
      <c r="C375" s="133">
        <v>0</v>
      </c>
      <c r="D375" s="133">
        <v>0</v>
      </c>
      <c r="E375" s="133">
        <v>0</v>
      </c>
      <c r="F375" s="133">
        <v>0</v>
      </c>
      <c r="G375" s="133">
        <v>85250</v>
      </c>
      <c r="H375" s="133">
        <v>72015</v>
      </c>
      <c r="I375" s="133">
        <v>0</v>
      </c>
      <c r="J375" s="133">
        <v>0</v>
      </c>
      <c r="K375" s="133">
        <v>0</v>
      </c>
      <c r="L375" s="133">
        <v>0</v>
      </c>
      <c r="M375" s="133">
        <v>0</v>
      </c>
      <c r="N375" s="133">
        <v>0</v>
      </c>
      <c r="O375" s="133">
        <v>0</v>
      </c>
      <c r="P375" s="133">
        <v>0</v>
      </c>
      <c r="Q375" s="133">
        <v>13235</v>
      </c>
    </row>
    <row r="376" ht="23.1" customHeight="1" spans="1:17">
      <c r="A376" s="145" t="s">
        <v>667</v>
      </c>
      <c r="B376" s="133">
        <v>16878</v>
      </c>
      <c r="C376" s="133">
        <v>0</v>
      </c>
      <c r="D376" s="133">
        <v>0</v>
      </c>
      <c r="E376" s="133">
        <v>0</v>
      </c>
      <c r="F376" s="133">
        <v>0</v>
      </c>
      <c r="G376" s="133">
        <v>16878</v>
      </c>
      <c r="H376" s="133">
        <v>0</v>
      </c>
      <c r="I376" s="133">
        <v>60</v>
      </c>
      <c r="J376" s="133">
        <v>0</v>
      </c>
      <c r="K376" s="133">
        <v>0</v>
      </c>
      <c r="L376" s="133">
        <v>0</v>
      </c>
      <c r="M376" s="133">
        <v>0</v>
      </c>
      <c r="N376" s="133">
        <v>0</v>
      </c>
      <c r="O376" s="133">
        <v>0</v>
      </c>
      <c r="P376" s="133">
        <v>0</v>
      </c>
      <c r="Q376" s="133">
        <v>16818</v>
      </c>
    </row>
    <row r="377" ht="23.1" customHeight="1" spans="1:17">
      <c r="A377" s="145" t="s">
        <v>668</v>
      </c>
      <c r="B377" s="133">
        <v>16878</v>
      </c>
      <c r="C377" s="133">
        <v>0</v>
      </c>
      <c r="D377" s="133">
        <v>0</v>
      </c>
      <c r="E377" s="133">
        <v>0</v>
      </c>
      <c r="F377" s="133">
        <v>0</v>
      </c>
      <c r="G377" s="133">
        <v>16878</v>
      </c>
      <c r="H377" s="133">
        <v>0</v>
      </c>
      <c r="I377" s="133">
        <v>60</v>
      </c>
      <c r="J377" s="133">
        <v>0</v>
      </c>
      <c r="K377" s="133">
        <v>0</v>
      </c>
      <c r="L377" s="133">
        <v>0</v>
      </c>
      <c r="M377" s="133">
        <v>0</v>
      </c>
      <c r="N377" s="133">
        <v>0</v>
      </c>
      <c r="O377" s="133">
        <v>0</v>
      </c>
      <c r="P377" s="133">
        <v>0</v>
      </c>
      <c r="Q377" s="133">
        <v>16818</v>
      </c>
    </row>
    <row r="378" ht="23.1" customHeight="1" spans="1:17">
      <c r="A378" s="145" t="s">
        <v>669</v>
      </c>
      <c r="B378" s="133">
        <v>10</v>
      </c>
      <c r="C378" s="133">
        <v>0</v>
      </c>
      <c r="D378" s="133">
        <v>0</v>
      </c>
      <c r="E378" s="133">
        <v>0</v>
      </c>
      <c r="F378" s="133">
        <v>0</v>
      </c>
      <c r="G378" s="133">
        <v>10</v>
      </c>
      <c r="H378" s="133">
        <v>0</v>
      </c>
      <c r="I378" s="133">
        <v>0</v>
      </c>
      <c r="J378" s="133">
        <v>0</v>
      </c>
      <c r="K378" s="133">
        <v>0</v>
      </c>
      <c r="L378" s="133">
        <v>0</v>
      </c>
      <c r="M378" s="133">
        <v>0</v>
      </c>
      <c r="N378" s="133">
        <v>0</v>
      </c>
      <c r="O378" s="133">
        <v>0</v>
      </c>
      <c r="P378" s="133">
        <v>0</v>
      </c>
      <c r="Q378" s="133">
        <v>10</v>
      </c>
    </row>
    <row r="379" ht="23.1" customHeight="1" spans="1:17">
      <c r="A379" s="145" t="s">
        <v>670</v>
      </c>
      <c r="B379" s="133">
        <v>10</v>
      </c>
      <c r="C379" s="133">
        <v>0</v>
      </c>
      <c r="D379" s="133">
        <v>0</v>
      </c>
      <c r="E379" s="133">
        <v>0</v>
      </c>
      <c r="F379" s="133">
        <v>0</v>
      </c>
      <c r="G379" s="133">
        <v>10</v>
      </c>
      <c r="H379" s="133">
        <v>0</v>
      </c>
      <c r="I379" s="133">
        <v>0</v>
      </c>
      <c r="J379" s="133">
        <v>0</v>
      </c>
      <c r="K379" s="133">
        <v>0</v>
      </c>
      <c r="L379" s="133">
        <v>0</v>
      </c>
      <c r="M379" s="133">
        <v>0</v>
      </c>
      <c r="N379" s="133">
        <v>0</v>
      </c>
      <c r="O379" s="133">
        <v>0</v>
      </c>
      <c r="P379" s="133">
        <v>0</v>
      </c>
      <c r="Q379" s="133">
        <v>10</v>
      </c>
    </row>
    <row r="380" ht="23.1" customHeight="1" spans="1:17">
      <c r="A380" s="145" t="s">
        <v>671</v>
      </c>
      <c r="B380" s="133">
        <v>10</v>
      </c>
      <c r="C380" s="133">
        <v>0</v>
      </c>
      <c r="D380" s="133">
        <v>0</v>
      </c>
      <c r="E380" s="133">
        <v>0</v>
      </c>
      <c r="F380" s="133">
        <v>0</v>
      </c>
      <c r="G380" s="133">
        <v>10</v>
      </c>
      <c r="H380" s="133">
        <v>0</v>
      </c>
      <c r="I380" s="133">
        <v>0</v>
      </c>
      <c r="J380" s="133">
        <v>0</v>
      </c>
      <c r="K380" s="133">
        <v>0</v>
      </c>
      <c r="L380" s="133">
        <v>0</v>
      </c>
      <c r="M380" s="133">
        <v>0</v>
      </c>
      <c r="N380" s="133">
        <v>0</v>
      </c>
      <c r="O380" s="133">
        <v>0</v>
      </c>
      <c r="P380" s="133">
        <v>0</v>
      </c>
      <c r="Q380" s="133">
        <v>10</v>
      </c>
    </row>
    <row r="381" ht="23.1" customHeight="1" spans="1:17">
      <c r="A381" s="145" t="s">
        <v>672</v>
      </c>
      <c r="B381" s="133">
        <v>10696</v>
      </c>
      <c r="C381" s="133">
        <v>0</v>
      </c>
      <c r="D381" s="133">
        <v>0</v>
      </c>
      <c r="E381" s="133">
        <v>0</v>
      </c>
      <c r="F381" s="133">
        <v>0</v>
      </c>
      <c r="G381" s="133">
        <v>10696</v>
      </c>
      <c r="H381" s="133">
        <v>0</v>
      </c>
      <c r="I381" s="133">
        <v>0</v>
      </c>
      <c r="J381" s="133">
        <v>0</v>
      </c>
      <c r="K381" s="133">
        <v>10696</v>
      </c>
      <c r="L381" s="133">
        <v>0</v>
      </c>
      <c r="M381" s="133">
        <v>0</v>
      </c>
      <c r="N381" s="133">
        <v>0</v>
      </c>
      <c r="O381" s="133">
        <v>0</v>
      </c>
      <c r="P381" s="133">
        <v>0</v>
      </c>
      <c r="Q381" s="133">
        <v>0</v>
      </c>
    </row>
    <row r="382" ht="23.1" customHeight="1" spans="1:17">
      <c r="A382" s="145" t="s">
        <v>673</v>
      </c>
      <c r="B382" s="133">
        <v>10696</v>
      </c>
      <c r="C382" s="133">
        <v>0</v>
      </c>
      <c r="D382" s="133">
        <v>0</v>
      </c>
      <c r="E382" s="133">
        <v>0</v>
      </c>
      <c r="F382" s="133">
        <v>0</v>
      </c>
      <c r="G382" s="133">
        <v>10696</v>
      </c>
      <c r="H382" s="133">
        <v>0</v>
      </c>
      <c r="I382" s="133">
        <v>0</v>
      </c>
      <c r="J382" s="133">
        <v>0</v>
      </c>
      <c r="K382" s="133">
        <v>10696</v>
      </c>
      <c r="L382" s="133">
        <v>0</v>
      </c>
      <c r="M382" s="133">
        <v>0</v>
      </c>
      <c r="N382" s="133">
        <v>0</v>
      </c>
      <c r="O382" s="133">
        <v>0</v>
      </c>
      <c r="P382" s="133">
        <v>0</v>
      </c>
      <c r="Q382" s="133">
        <v>0</v>
      </c>
    </row>
    <row r="383" ht="23.1" customHeight="1" spans="1:17">
      <c r="A383" s="145" t="s">
        <v>674</v>
      </c>
      <c r="B383" s="133">
        <v>10696</v>
      </c>
      <c r="C383" s="133">
        <v>0</v>
      </c>
      <c r="D383" s="133">
        <v>0</v>
      </c>
      <c r="E383" s="133">
        <v>0</v>
      </c>
      <c r="F383" s="133">
        <v>0</v>
      </c>
      <c r="G383" s="133">
        <v>10696</v>
      </c>
      <c r="H383" s="133">
        <v>0</v>
      </c>
      <c r="I383" s="133">
        <v>0</v>
      </c>
      <c r="J383" s="133">
        <v>0</v>
      </c>
      <c r="K383" s="133">
        <v>10696</v>
      </c>
      <c r="L383" s="133">
        <v>0</v>
      </c>
      <c r="M383" s="133">
        <v>0</v>
      </c>
      <c r="N383" s="133">
        <v>0</v>
      </c>
      <c r="O383" s="133">
        <v>0</v>
      </c>
      <c r="P383" s="133">
        <v>0</v>
      </c>
      <c r="Q383" s="133">
        <v>0</v>
      </c>
    </row>
    <row r="384" customHeight="1" spans="1:18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R384" s="134"/>
    </row>
    <row r="385" ht="19.5" customHeight="1" spans="1:1">
      <c r="A385" s="134"/>
    </row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  <row r="1001" ht="19.5" customHeight="1"/>
    <row r="1002" ht="19.5" customHeight="1"/>
    <row r="1003" ht="19.5" customHeight="1"/>
    <row r="1004" ht="19.5" customHeight="1"/>
    <row r="1005" ht="19.5" customHeight="1"/>
    <row r="1006" ht="19.5" customHeight="1"/>
    <row r="1007" ht="19.5" customHeight="1"/>
    <row r="1008" ht="19.5" customHeight="1"/>
    <row r="1009" ht="19.5" customHeight="1"/>
    <row r="1010" ht="19.5" customHeight="1"/>
    <row r="1011" ht="19.5" customHeight="1"/>
    <row r="1012" ht="19.5" customHeight="1"/>
    <row r="1013" ht="19.5" customHeight="1"/>
    <row r="1014" ht="19.5" customHeight="1"/>
    <row r="1015" ht="19.5" customHeight="1"/>
    <row r="1016" ht="19.5" customHeight="1"/>
    <row r="1017" ht="19.5" customHeight="1"/>
    <row r="1018" ht="19.5" customHeight="1"/>
    <row r="1019" ht="19.5" customHeight="1"/>
    <row r="1020" ht="19.5" customHeight="1"/>
    <row r="1021" ht="19.5" customHeight="1"/>
    <row r="1022" ht="19.5" customHeight="1"/>
    <row r="1023" ht="19.5" customHeight="1"/>
    <row r="1024" ht="19.5" customHeight="1"/>
    <row r="1025" ht="19.5" customHeight="1"/>
    <row r="1026" ht="19.5" customHeight="1"/>
    <row r="1027" ht="19.5" customHeight="1"/>
    <row r="1028" ht="19.5" customHeight="1"/>
    <row r="1029" ht="19.5" customHeight="1"/>
    <row r="1030" ht="19.5" customHeight="1"/>
    <row r="1031" ht="19.5" customHeight="1"/>
    <row r="1032" ht="19.5" customHeight="1"/>
    <row r="1033" ht="19.5" customHeight="1"/>
    <row r="1034" ht="19.5" customHeight="1"/>
    <row r="1035" ht="19.5" customHeight="1"/>
    <row r="1036" ht="19.5" customHeight="1"/>
    <row r="1037" ht="19.5" customHeight="1"/>
    <row r="1038" ht="19.5" customHeight="1"/>
    <row r="1039" ht="19.5" customHeight="1"/>
    <row r="1040" ht="19.5" customHeight="1"/>
    <row r="1041" ht="19.5" customHeight="1"/>
    <row r="1042" ht="19.5" customHeight="1"/>
    <row r="1043" ht="19.5" customHeight="1"/>
    <row r="1044" ht="19.5" customHeight="1"/>
    <row r="1045" ht="19.5" customHeight="1"/>
    <row r="1046" ht="19.5" customHeight="1"/>
    <row r="1047" ht="19.5" customHeight="1"/>
    <row r="1048" ht="19.5" customHeight="1"/>
    <row r="1049" ht="19.5" customHeight="1"/>
    <row r="1050" ht="19.5" customHeight="1"/>
    <row r="1051" ht="19.5" customHeight="1"/>
    <row r="1052" ht="19.5" customHeight="1"/>
    <row r="1053" ht="19.5" customHeight="1"/>
    <row r="1054" ht="19.5" customHeight="1"/>
    <row r="1055" ht="19.5" customHeight="1"/>
    <row r="1056" ht="19.5" customHeight="1"/>
    <row r="1057" ht="19.5" customHeight="1"/>
    <row r="1058" ht="19.5" customHeight="1"/>
    <row r="1059" ht="19.5" customHeight="1"/>
    <row r="1060" ht="19.5" customHeight="1"/>
    <row r="1061" ht="19.5" customHeight="1"/>
    <row r="1062" ht="19.5" customHeight="1"/>
    <row r="1063" ht="19.5" customHeight="1"/>
    <row r="1064" ht="19.5" customHeight="1"/>
    <row r="1065" ht="19.5" customHeight="1"/>
    <row r="1066" ht="19.5" customHeight="1"/>
    <row r="1067" ht="19.5" customHeight="1"/>
    <row r="1068" ht="19.5" customHeight="1"/>
    <row r="1069" ht="19.5" customHeight="1"/>
    <row r="1070" ht="19.5" customHeight="1"/>
    <row r="1071" ht="19.5" customHeight="1"/>
    <row r="1072" ht="19.5" customHeight="1"/>
    <row r="1073" ht="19.5" customHeight="1"/>
    <row r="1074" ht="19.5" customHeight="1"/>
    <row r="1075" ht="19.5" customHeight="1"/>
    <row r="1076" ht="19.5" customHeight="1"/>
    <row r="1077" ht="19.5" customHeight="1"/>
    <row r="1078" ht="19.5" customHeight="1"/>
    <row r="1079" ht="19.5" customHeight="1"/>
    <row r="1080" ht="19.5" customHeight="1"/>
    <row r="1081" ht="19.5" customHeight="1"/>
    <row r="1082" ht="19.5" customHeight="1"/>
    <row r="1083" ht="19.5" customHeight="1"/>
    <row r="1084" ht="19.5" customHeight="1"/>
    <row r="1085" ht="19.5" customHeight="1"/>
    <row r="1086" ht="19.5" customHeight="1"/>
    <row r="1087" ht="19.5" customHeight="1"/>
    <row r="1088" ht="19.5" customHeight="1"/>
    <row r="1089" ht="19.5" customHeight="1"/>
    <row r="1090" ht="19.5" customHeight="1"/>
    <row r="1091" ht="19.5" customHeight="1"/>
    <row r="1092" ht="19.5" customHeight="1"/>
    <row r="1093" ht="19.5" customHeight="1"/>
    <row r="1094" ht="19.5" customHeight="1"/>
    <row r="1095" ht="19.5" customHeight="1"/>
    <row r="1096" ht="19.5" customHeight="1"/>
    <row r="1097" ht="19.5" customHeight="1"/>
    <row r="1098" ht="19.5" customHeight="1"/>
    <row r="1099" ht="19.5" customHeight="1"/>
    <row r="1100" ht="19.5" customHeight="1"/>
    <row r="1101" ht="19.5" customHeight="1"/>
    <row r="1102" ht="19.5" customHeight="1"/>
    <row r="1103" ht="19.5" customHeight="1"/>
    <row r="1104" ht="19.5" customHeight="1"/>
    <row r="1105" ht="19.5" customHeight="1"/>
    <row r="1106" ht="19.5" customHeight="1"/>
    <row r="1107" ht="19.5" customHeight="1"/>
    <row r="1108" ht="19.5" customHeight="1"/>
    <row r="1109" ht="19.5" customHeight="1"/>
    <row r="1110" ht="19.5" customHeight="1"/>
    <row r="1111" ht="19.5" customHeight="1"/>
    <row r="1112" ht="19.5" customHeight="1"/>
    <row r="1113" ht="19.5" customHeight="1"/>
    <row r="1114" ht="19.5" customHeight="1"/>
    <row r="1115" ht="19.5" customHeight="1"/>
    <row r="1116" ht="19.5" customHeight="1"/>
    <row r="1117" ht="19.5" customHeight="1"/>
    <row r="1118" ht="19.5" customHeight="1"/>
    <row r="1119" ht="19.5" customHeight="1"/>
    <row r="1120" ht="19.5" customHeight="1"/>
    <row r="1121" ht="19.5" customHeight="1"/>
    <row r="1122" ht="19.5" customHeight="1"/>
    <row r="1123" ht="19.5" customHeight="1"/>
    <row r="1124" ht="19.5" customHeight="1"/>
    <row r="1125" ht="19.5" customHeight="1"/>
    <row r="1126" ht="19.5" customHeight="1"/>
    <row r="1127" ht="19.5" customHeight="1"/>
    <row r="1128" ht="19.5" customHeight="1"/>
    <row r="1129" ht="19.5" customHeight="1"/>
    <row r="1130" ht="19.5" customHeight="1"/>
    <row r="1131" ht="19.5" customHeight="1"/>
    <row r="1132" ht="19.5" customHeight="1"/>
    <row r="1133" ht="19.5" customHeight="1"/>
    <row r="1134" ht="19.5" customHeight="1"/>
    <row r="1135" ht="19.5" customHeight="1"/>
    <row r="1136" ht="19.5" customHeight="1"/>
    <row r="1137" ht="19.5" customHeight="1"/>
    <row r="1138" ht="19.5" customHeight="1"/>
    <row r="1139" ht="19.5" customHeight="1"/>
    <row r="1140" ht="19.5" customHeight="1"/>
    <row r="1141" ht="19.5" customHeight="1"/>
    <row r="1142" ht="19.5" customHeight="1"/>
    <row r="1143" ht="19.5" customHeight="1"/>
    <row r="1144" ht="19.5" customHeight="1"/>
    <row r="1145" ht="19.5" customHeight="1"/>
    <row r="1146" ht="19.5" customHeight="1"/>
    <row r="1147" ht="19.5" customHeight="1"/>
    <row r="1148" ht="19.5" customHeight="1"/>
    <row r="1149" ht="19.5" customHeight="1"/>
    <row r="1150" ht="19.5" customHeight="1"/>
    <row r="1151" ht="19.5" customHeight="1"/>
    <row r="1152" ht="19.5" customHeight="1"/>
    <row r="1153" ht="19.5" customHeight="1"/>
    <row r="1154" ht="19.5" customHeight="1"/>
    <row r="1155" ht="19.5" customHeight="1"/>
    <row r="1156" ht="19.5" customHeight="1"/>
    <row r="1157" ht="19.5" customHeight="1"/>
    <row r="1158" ht="19.5" customHeight="1"/>
    <row r="1159" ht="19.5" customHeight="1"/>
    <row r="1160" ht="19.5" customHeight="1"/>
    <row r="1161" ht="19.5" customHeight="1"/>
    <row r="1162" ht="19.5" customHeight="1"/>
    <row r="1163" ht="19.5" customHeight="1"/>
    <row r="1164" ht="19.5" customHeight="1"/>
    <row r="1165" ht="19.5" customHeight="1"/>
    <row r="1166" ht="19.5" customHeight="1"/>
    <row r="1167" ht="19.5" customHeight="1"/>
    <row r="1168" ht="19.5" customHeight="1"/>
    <row r="1169" ht="19.5" customHeight="1"/>
    <row r="1170" ht="19.5" customHeight="1"/>
    <row r="1171" ht="19.5" customHeight="1"/>
    <row r="1172" ht="19.5" customHeight="1"/>
    <row r="1173" ht="19.5" customHeight="1"/>
    <row r="1174" ht="19.5" customHeight="1"/>
    <row r="1175" ht="19.5" customHeight="1"/>
    <row r="1176" ht="19.5" customHeight="1"/>
    <row r="1177" ht="19.5" customHeight="1"/>
    <row r="1178" ht="19.5" customHeight="1"/>
    <row r="1179" ht="19.5" customHeight="1"/>
    <row r="1180" ht="19.5" customHeight="1"/>
    <row r="1181" ht="19.5" customHeight="1"/>
    <row r="1182" ht="19.5" customHeight="1"/>
    <row r="1183" ht="19.5" customHeight="1"/>
    <row r="1184" ht="19.5" customHeight="1"/>
    <row r="1185" ht="19.5" customHeight="1"/>
    <row r="1186" ht="19.5" customHeight="1"/>
    <row r="1187" ht="19.5" customHeight="1"/>
    <row r="1188" ht="19.5" customHeight="1"/>
    <row r="1189" ht="19.5" customHeight="1"/>
    <row r="1190" ht="19.5" customHeight="1"/>
    <row r="1191" ht="19.5" customHeight="1"/>
    <row r="1192" ht="19.5" customHeight="1"/>
    <row r="1193" ht="19.5" customHeight="1"/>
    <row r="1194" ht="19.5" customHeight="1"/>
    <row r="1195" ht="19.5" customHeight="1"/>
    <row r="1196" ht="19.5" customHeight="1"/>
    <row r="1197" ht="19.5" customHeight="1"/>
    <row r="1198" ht="19.5" customHeight="1"/>
    <row r="1199" ht="19.5" customHeight="1"/>
    <row r="1200" ht="19.5" customHeight="1"/>
    <row r="1201" ht="19.5" customHeight="1"/>
    <row r="1202" ht="19.5" customHeight="1"/>
    <row r="1203" ht="19.5" customHeight="1"/>
    <row r="1204" ht="19.5" customHeight="1"/>
    <row r="1205" ht="19.5" customHeight="1"/>
    <row r="1206" ht="19.5" customHeight="1"/>
    <row r="1207" ht="19.5" customHeight="1"/>
    <row r="1208" ht="19.5" customHeight="1"/>
    <row r="1209" ht="19.5" customHeight="1"/>
    <row r="1210" ht="19.5" customHeight="1"/>
    <row r="1211" ht="19.5" customHeight="1"/>
    <row r="1212" ht="19.5" customHeight="1"/>
    <row r="1213" ht="19.5" customHeight="1"/>
    <row r="1214" ht="19.5" customHeight="1"/>
    <row r="1215" ht="19.5" customHeight="1"/>
    <row r="1216" ht="19.5" customHeight="1"/>
    <row r="1217" ht="19.5" customHeight="1"/>
    <row r="1218" ht="19.5" customHeight="1"/>
    <row r="1219" ht="19.5" customHeight="1"/>
    <row r="1220" ht="19.5" customHeight="1"/>
    <row r="1221" ht="19.5" customHeight="1"/>
    <row r="1222" ht="19.5" customHeight="1"/>
    <row r="1223" ht="19.5" customHeight="1"/>
    <row r="1224" ht="19.5" customHeight="1"/>
    <row r="1225" ht="19.5" customHeight="1"/>
    <row r="1226" ht="19.5" customHeight="1"/>
    <row r="1227" ht="19.5" customHeight="1"/>
    <row r="1228" ht="19.5" customHeight="1"/>
    <row r="1229" ht="19.5" customHeight="1"/>
    <row r="1230" ht="19.5" customHeight="1"/>
    <row r="1231" ht="19.5" customHeight="1"/>
    <row r="1232" ht="19.5" customHeight="1"/>
    <row r="1233" ht="19.5" customHeight="1"/>
    <row r="1234" ht="19.5" customHeight="1"/>
    <row r="1235" ht="19.5" customHeight="1"/>
    <row r="1236" ht="19.5" customHeight="1"/>
    <row r="1237" ht="19.5" customHeight="1"/>
    <row r="1238" ht="19.5" customHeight="1"/>
    <row r="1239" ht="19.5" customHeight="1"/>
    <row r="1240" ht="19.5" customHeight="1"/>
    <row r="1241" ht="19.5" customHeight="1"/>
    <row r="1242" ht="19.5" customHeight="1"/>
    <row r="1243" ht="19.5" customHeight="1"/>
    <row r="1244" ht="19.5" customHeight="1"/>
    <row r="1245" ht="19.5" customHeight="1"/>
    <row r="1246" ht="19.5" customHeight="1"/>
    <row r="1247" ht="19.5" customHeight="1"/>
    <row r="1248" ht="19.5" customHeight="1"/>
    <row r="1249" ht="19.5" customHeight="1"/>
    <row r="1250" ht="19.5" customHeight="1"/>
    <row r="1251" ht="19.5" customHeight="1"/>
    <row r="1252" ht="19.5" customHeight="1"/>
    <row r="1253" ht="19.5" customHeight="1"/>
    <row r="1254" ht="19.5" customHeight="1"/>
    <row r="1255" ht="19.5" customHeight="1"/>
    <row r="1256" ht="19.5" customHeight="1"/>
    <row r="1257" ht="19.5" customHeight="1"/>
    <row r="1258" ht="19.5" customHeight="1"/>
    <row r="1259" ht="19.5" customHeight="1"/>
    <row r="1260" ht="19.5" customHeight="1"/>
    <row r="1261" ht="19.5" customHeight="1"/>
    <row r="1262" ht="19.5" customHeight="1"/>
    <row r="1263" ht="19.5" customHeight="1"/>
    <row r="1264" ht="19.5" customHeight="1"/>
    <row r="1265" ht="19.5" customHeight="1"/>
    <row r="1266" ht="19.5" customHeight="1"/>
    <row r="1267" ht="19.5" customHeight="1"/>
    <row r="1268" ht="19.5" customHeight="1"/>
    <row r="1269" ht="19.5" customHeight="1"/>
    <row r="1270" ht="19.5" customHeight="1"/>
    <row r="1271" ht="19.5" customHeight="1"/>
    <row r="1272" ht="19.5" customHeight="1"/>
    <row r="1273" ht="19.5" customHeight="1"/>
    <row r="1274" ht="19.5" customHeight="1"/>
    <row r="1275" ht="19.5" customHeight="1"/>
    <row r="1276" ht="19.5" customHeight="1"/>
    <row r="1277" ht="19.5" customHeight="1"/>
    <row r="1278" ht="19.5" customHeight="1"/>
    <row r="1279" ht="19.5" customHeight="1"/>
    <row r="1280" ht="19.5" customHeight="1"/>
    <row r="1281" ht="19.5" customHeight="1"/>
    <row r="1282" ht="19.5" customHeight="1"/>
    <row r="1283" ht="19.5" customHeight="1"/>
    <row r="1284" ht="19.5" customHeight="1"/>
    <row r="1285" ht="19.5" customHeight="1"/>
    <row r="1286" ht="19.5" customHeight="1"/>
    <row r="1287" ht="19.5" customHeight="1"/>
    <row r="1288" ht="19.5" customHeight="1"/>
    <row r="1289" ht="19.5" customHeight="1"/>
    <row r="1290" ht="19.5" customHeight="1"/>
    <row r="1291" ht="19.5" customHeight="1"/>
    <row r="1292" ht="19.5" customHeight="1"/>
    <row r="1293" ht="19.5" customHeight="1"/>
    <row r="1294" ht="19.5" customHeight="1"/>
    <row r="1295" ht="19.5" customHeight="1"/>
    <row r="1296" ht="19.5" customHeight="1"/>
    <row r="1297" ht="19.5" customHeight="1"/>
    <row r="1298" ht="19.5" customHeight="1"/>
    <row r="1299" ht="19.5" customHeight="1"/>
    <row r="1300" ht="19.5" customHeight="1"/>
    <row r="1301" ht="19.5" customHeight="1"/>
    <row r="1302" ht="19.5" customHeight="1"/>
    <row r="1303" ht="19.5" customHeight="1"/>
    <row r="1304" ht="19.5" customHeight="1"/>
    <row r="1305" ht="19.5" customHeight="1"/>
    <row r="1306" ht="19.5" customHeight="1"/>
    <row r="1307" ht="19.5" customHeight="1"/>
    <row r="1308" ht="19.5" customHeight="1"/>
    <row r="1309" ht="19.5" customHeight="1"/>
    <row r="1310" ht="19.5" customHeight="1"/>
    <row r="1311" ht="19.5" customHeight="1"/>
    <row r="1312" ht="19.5" customHeight="1"/>
    <row r="1313" ht="19.5" customHeight="1"/>
    <row r="1314" ht="19.5" customHeight="1"/>
    <row r="1315" ht="19.5" customHeight="1"/>
    <row r="1316" ht="19.5" customHeight="1"/>
    <row r="1317" ht="19.5" customHeight="1"/>
    <row r="1318" ht="19.5" customHeight="1"/>
    <row r="1319" ht="19.5" customHeight="1"/>
    <row r="1320" ht="19.5" customHeight="1"/>
    <row r="1321" ht="19.5" customHeight="1"/>
    <row r="1322" ht="19.5" customHeight="1"/>
    <row r="1323" ht="19.5" customHeight="1"/>
    <row r="1324" ht="19.5" customHeight="1"/>
    <row r="1325" ht="19.5" customHeight="1"/>
    <row r="1326" ht="19.5" customHeight="1"/>
    <row r="1327" ht="19.5" customHeight="1"/>
    <row r="1328" ht="19.5" customHeight="1"/>
    <row r="1329" ht="19.5" customHeight="1"/>
    <row r="1330" ht="19.5" customHeight="1"/>
    <row r="1331" ht="19.5" customHeight="1"/>
    <row r="1332" ht="19.5" customHeight="1"/>
    <row r="1333" ht="19.5" customHeight="1"/>
    <row r="1334" ht="19.5" customHeight="1"/>
    <row r="1335" ht="19.5" customHeight="1"/>
    <row r="1336" ht="19.5" customHeight="1"/>
    <row r="1337" ht="19.5" customHeight="1"/>
    <row r="1338" ht="19.5" customHeight="1"/>
    <row r="1339" ht="19.5" customHeight="1"/>
    <row r="1340" ht="19.5" customHeight="1"/>
    <row r="1341" ht="19.5" customHeight="1"/>
    <row r="1342" ht="19.5" customHeight="1"/>
    <row r="1343" ht="19.5" customHeight="1"/>
    <row r="1344" ht="19.5" customHeight="1"/>
    <row r="1345" ht="19.5" customHeight="1"/>
    <row r="1346" ht="19.5" customHeight="1"/>
    <row r="1347" ht="19.5" customHeight="1"/>
    <row r="1348" ht="19.5" customHeight="1"/>
    <row r="1349" ht="19.5" customHeight="1"/>
    <row r="1350" ht="19.5" customHeight="1"/>
    <row r="1351" ht="19.5" customHeight="1"/>
    <row r="1352" ht="19.5" customHeight="1"/>
    <row r="1353" ht="19.5" customHeight="1"/>
    <row r="1354" ht="19.5" customHeight="1"/>
    <row r="1355" ht="19.5" customHeight="1"/>
    <row r="1356" ht="19.5" customHeight="1"/>
    <row r="1357" ht="19.5" customHeight="1"/>
    <row r="1358" ht="19.5" customHeight="1"/>
    <row r="1359" ht="19.5" customHeight="1"/>
    <row r="1360" ht="19.5" customHeight="1"/>
    <row r="1361" ht="19.5" customHeight="1"/>
    <row r="1362" ht="19.5" customHeight="1"/>
    <row r="1363" ht="19.5" customHeight="1"/>
    <row r="1364" ht="19.5" customHeight="1"/>
    <row r="1365" ht="19.5" customHeight="1"/>
    <row r="1366" ht="19.5" customHeight="1"/>
    <row r="1367" ht="19.5" customHeight="1"/>
    <row r="1368" ht="19.5" customHeight="1"/>
    <row r="1369" ht="19.5" customHeight="1"/>
    <row r="1370" ht="19.5" customHeight="1"/>
    <row r="1371" ht="19.5" customHeight="1"/>
    <row r="1372" ht="19.5" customHeight="1"/>
    <row r="1373" ht="19.5" customHeight="1"/>
    <row r="1374" ht="19.5" customHeight="1"/>
    <row r="1375" ht="19.5" customHeight="1"/>
    <row r="1376" ht="19.5" customHeight="1"/>
    <row r="1377" ht="19.5" customHeight="1"/>
    <row r="1378" ht="19.5" customHeight="1"/>
    <row r="1379" ht="19.5" customHeight="1"/>
    <row r="1380" ht="19.5" customHeight="1"/>
    <row r="1381" ht="19.5" customHeight="1"/>
    <row r="1382" ht="19.5" customHeight="1"/>
    <row r="1383" ht="19.5" customHeight="1"/>
    <row r="1384" ht="19.5" customHeight="1"/>
    <row r="1385" ht="19.5" customHeight="1"/>
    <row r="1386" ht="19.5" customHeight="1"/>
    <row r="1387" ht="19.5" customHeight="1"/>
    <row r="1388" ht="19.5" customHeight="1"/>
    <row r="1389" ht="19.5" customHeight="1"/>
    <row r="1390" ht="19.5" customHeight="1"/>
    <row r="1391" ht="19.5" customHeight="1"/>
    <row r="1392" ht="19.5" customHeight="1"/>
    <row r="1393" ht="19.5" customHeight="1"/>
    <row r="1394" ht="19.5" customHeight="1"/>
    <row r="1395" ht="19.5" customHeight="1"/>
    <row r="1396" ht="19.5" customHeight="1"/>
    <row r="1397" ht="19.5" customHeight="1"/>
    <row r="1398" ht="19.5" customHeight="1"/>
    <row r="1399" ht="19.5" customHeight="1"/>
    <row r="1400" ht="19.5" customHeight="1"/>
    <row r="1401" ht="19.5" customHeight="1"/>
    <row r="1402" ht="19.5" customHeight="1"/>
    <row r="1403" ht="19.5" customHeight="1"/>
    <row r="1404" ht="19.5" customHeight="1"/>
    <row r="1405" ht="19.5" customHeight="1"/>
    <row r="1406" ht="19.5" customHeight="1"/>
    <row r="1407" ht="19.5" customHeight="1"/>
    <row r="1408" ht="19.5" customHeight="1"/>
    <row r="1409" ht="19.5" customHeight="1"/>
    <row r="1410" ht="19.5" customHeight="1"/>
    <row r="1411" ht="19.5" customHeight="1"/>
    <row r="1412" ht="19.5" customHeight="1"/>
    <row r="1413" ht="19.5" customHeight="1"/>
    <row r="1414" ht="19.5" customHeight="1"/>
    <row r="1415" ht="19.5" customHeight="1"/>
    <row r="1416" ht="19.5" customHeight="1"/>
    <row r="1417" ht="19.5" customHeight="1"/>
    <row r="1418" ht="19.5" customHeight="1"/>
    <row r="1419" ht="19.5" customHeight="1"/>
    <row r="1420" ht="19.5" customHeight="1"/>
    <row r="1421" ht="19.5" customHeight="1"/>
    <row r="1422" ht="19.5" customHeight="1"/>
    <row r="1423" ht="19.5" customHeight="1"/>
    <row r="1424" ht="19.5" customHeight="1"/>
    <row r="1425" ht="19.5" customHeight="1"/>
    <row r="1426" ht="19.5" customHeight="1"/>
    <row r="1427" ht="19.5" customHeight="1"/>
    <row r="1428" ht="19.5" customHeight="1"/>
    <row r="1429" ht="19.5" customHeight="1"/>
    <row r="1430" ht="19.5" customHeight="1"/>
    <row r="1431" ht="19.5" customHeight="1"/>
    <row r="1432" ht="19.5" customHeight="1"/>
    <row r="1433" ht="19.5" customHeight="1"/>
    <row r="1434" ht="19.5" customHeight="1"/>
    <row r="1435" ht="19.5" customHeight="1"/>
    <row r="1436" ht="19.5" customHeight="1"/>
    <row r="1437" ht="19.5" customHeight="1"/>
    <row r="1438" ht="19.5" customHeight="1"/>
    <row r="1439" ht="19.5" customHeight="1"/>
    <row r="1440" ht="19.5" customHeight="1"/>
    <row r="1441" ht="19.5" customHeight="1"/>
    <row r="1442" ht="19.5" customHeight="1"/>
    <row r="1443" ht="19.5" customHeight="1"/>
    <row r="1444" ht="19.5" customHeight="1"/>
    <row r="1445" ht="19.5" customHeight="1"/>
    <row r="1446" ht="19.5" customHeight="1"/>
    <row r="1447" ht="19.5" customHeight="1"/>
    <row r="1448" ht="19.5" customHeight="1"/>
    <row r="1449" ht="19.5" customHeight="1"/>
    <row r="1450" ht="19.5" customHeight="1"/>
    <row r="1451" ht="19.5" customHeight="1"/>
    <row r="1452" ht="19.5" customHeight="1"/>
    <row r="1453" ht="19.5" customHeight="1"/>
    <row r="1454" ht="19.5" customHeight="1"/>
    <row r="1455" ht="19.5" customHeight="1"/>
    <row r="1456" ht="19.5" customHeight="1"/>
    <row r="1457" ht="19.5" customHeight="1"/>
    <row r="1458" ht="19.5" customHeight="1"/>
    <row r="1459" ht="19.5" customHeight="1"/>
    <row r="1460" ht="19.5" customHeight="1"/>
    <row r="1461" ht="19.5" customHeight="1"/>
    <row r="1462" ht="19.5" customHeight="1"/>
    <row r="1463" ht="19.5" customHeight="1"/>
    <row r="1464" ht="19.5" customHeight="1"/>
    <row r="1465" ht="19.5" customHeight="1"/>
    <row r="1466" ht="19.5" customHeight="1"/>
    <row r="1467" ht="19.5" customHeight="1"/>
    <row r="1468" ht="19.5" customHeight="1"/>
    <row r="1469" ht="19.5" customHeight="1"/>
    <row r="1470" ht="19.5" customHeight="1"/>
    <row r="1471" ht="19.5" customHeight="1"/>
    <row r="1472" ht="19.5" customHeight="1"/>
    <row r="1473" ht="19.5" customHeight="1"/>
    <row r="1474" ht="19.5" customHeight="1"/>
    <row r="1475" ht="19.5" customHeight="1"/>
    <row r="1476" ht="19.5" customHeight="1"/>
    <row r="1477" ht="19.5" customHeight="1"/>
    <row r="1478" ht="19.5" customHeight="1"/>
    <row r="1479" ht="19.5" customHeight="1"/>
    <row r="1480" ht="19.5" customHeight="1"/>
    <row r="1481" ht="19.5" customHeight="1"/>
    <row r="1482" ht="19.5" customHeight="1"/>
    <row r="1483" ht="19.5" customHeight="1"/>
    <row r="1484" ht="19.5" customHeight="1"/>
    <row r="1485" ht="19.5" customHeight="1"/>
    <row r="1486" ht="19.5" customHeight="1"/>
    <row r="1487" ht="19.5" customHeight="1"/>
    <row r="1488" ht="19.5" customHeight="1"/>
    <row r="1489" ht="19.5" customHeight="1"/>
    <row r="1490" ht="19.5" customHeight="1"/>
    <row r="1491" ht="19.5" customHeight="1"/>
    <row r="1492" ht="19.5" customHeight="1"/>
    <row r="1493" ht="19.5" customHeight="1"/>
    <row r="1494" ht="19.5" customHeight="1"/>
    <row r="1495" ht="19.5" customHeight="1"/>
    <row r="1496" ht="19.5" customHeight="1"/>
    <row r="1497" ht="19.5" customHeight="1"/>
    <row r="1498" ht="19.5" customHeight="1"/>
    <row r="1499" ht="19.5" customHeight="1"/>
    <row r="1500" ht="19.5" customHeight="1"/>
    <row r="1501" ht="19.5" customHeight="1"/>
    <row r="1502" ht="19.5" customHeight="1"/>
    <row r="1503" ht="19.5" customHeight="1"/>
    <row r="1504" ht="19.5" customHeight="1"/>
    <row r="1505" ht="19.5" customHeight="1"/>
    <row r="1506" ht="19.5" customHeight="1"/>
    <row r="1507" ht="19.5" customHeight="1"/>
    <row r="1508" ht="19.5" customHeight="1"/>
    <row r="1509" ht="19.5" customHeight="1"/>
    <row r="1510" ht="19.5" customHeight="1"/>
    <row r="1511" ht="19.5" customHeight="1"/>
    <row r="1512" ht="19.5" customHeight="1"/>
    <row r="1513" ht="19.5" customHeight="1"/>
    <row r="1514" ht="19.5" customHeight="1"/>
    <row r="1515" ht="19.5" customHeight="1"/>
    <row r="1516" ht="19.5" customHeight="1"/>
    <row r="1517" ht="19.5" customHeight="1"/>
    <row r="1518" ht="19.5" customHeight="1"/>
    <row r="1519" ht="19.5" customHeight="1"/>
    <row r="1520" ht="19.5" customHeight="1"/>
    <row r="1521" ht="19.5" customHeight="1"/>
    <row r="1522" ht="19.5" customHeight="1"/>
    <row r="1523" ht="19.5" customHeight="1"/>
    <row r="1524" ht="19.5" customHeight="1"/>
    <row r="1525" ht="19.5" customHeight="1"/>
    <row r="1526" ht="19.5" customHeight="1"/>
    <row r="1527" ht="19.5" customHeight="1"/>
    <row r="1528" ht="19.5" customHeight="1"/>
    <row r="1529" ht="19.5" customHeight="1"/>
    <row r="1530" ht="19.5" customHeight="1"/>
    <row r="1531" ht="19.5" customHeight="1"/>
    <row r="1532" ht="19.5" customHeight="1"/>
    <row r="1533" ht="19.5" customHeight="1"/>
    <row r="1534" ht="19.5" customHeight="1"/>
    <row r="1535" ht="19.5" customHeight="1"/>
    <row r="1536" ht="19.5" customHeight="1"/>
    <row r="1537" ht="19.5" customHeight="1"/>
    <row r="1538" ht="19.5" customHeight="1"/>
    <row r="1539" ht="19.5" customHeight="1"/>
    <row r="1540" ht="19.5" customHeight="1"/>
    <row r="1541" ht="19.5" customHeight="1"/>
    <row r="1542" ht="19.5" customHeight="1"/>
    <row r="1543" ht="19.5" customHeight="1"/>
    <row r="1544" ht="19.5" customHeight="1"/>
    <row r="1545" ht="19.5" customHeight="1"/>
    <row r="1546" ht="19.5" customHeight="1"/>
    <row r="1547" ht="19.5" customHeight="1"/>
    <row r="1548" ht="19.5" customHeight="1"/>
    <row r="1549" ht="19.5" customHeight="1"/>
    <row r="1550" ht="19.5" customHeight="1"/>
    <row r="1551" ht="19.5" customHeight="1"/>
    <row r="1552" ht="19.5" customHeight="1"/>
    <row r="1553" ht="19.5" customHeight="1"/>
    <row r="1554" ht="19.5" customHeight="1"/>
    <row r="1555" ht="19.5" customHeight="1"/>
    <row r="1556" ht="19.5" customHeight="1"/>
    <row r="1557" ht="19.5" customHeight="1"/>
    <row r="1558" ht="19.5" customHeight="1"/>
    <row r="1559" ht="19.5" customHeight="1"/>
    <row r="1560" ht="19.5" customHeight="1"/>
    <row r="1561" ht="19.5" customHeight="1"/>
    <row r="1562" ht="19.5" customHeight="1"/>
    <row r="1563" ht="19.5" customHeight="1"/>
    <row r="1564" ht="19.5" customHeight="1"/>
    <row r="1565" ht="19.5" customHeight="1"/>
    <row r="1566" ht="19.5" customHeight="1"/>
    <row r="1567" ht="19.5" customHeight="1"/>
    <row r="1568" ht="19.5" customHeight="1"/>
    <row r="1569" ht="19.5" customHeight="1"/>
    <row r="1570" ht="19.5" customHeight="1"/>
    <row r="1571" ht="19.5" customHeight="1"/>
    <row r="1572" ht="19.5" customHeight="1"/>
    <row r="1573" ht="19.5" customHeight="1"/>
    <row r="1574" ht="19.5" customHeight="1"/>
    <row r="1575" ht="19.5" customHeight="1"/>
    <row r="1576" ht="19.5" customHeight="1"/>
    <row r="1577" ht="19.5" customHeight="1"/>
    <row r="1578" ht="19.5" customHeight="1"/>
    <row r="1579" ht="19.5" customHeight="1"/>
    <row r="1580" ht="19.5" customHeight="1"/>
    <row r="1581" ht="19.5" customHeight="1"/>
    <row r="1582" ht="19.5" customHeight="1"/>
    <row r="1583" ht="19.5" customHeight="1"/>
    <row r="1584" ht="19.5" customHeight="1"/>
    <row r="1585" ht="19.5" customHeight="1"/>
    <row r="1586" ht="19.5" customHeight="1"/>
    <row r="1587" ht="19.5" customHeight="1"/>
    <row r="1588" ht="19.5" customHeight="1"/>
    <row r="1589" ht="19.5" customHeight="1"/>
    <row r="1590" ht="19.5" customHeight="1"/>
    <row r="1591" ht="19.5" customHeight="1"/>
    <row r="1592" ht="19.5" customHeight="1"/>
    <row r="1593" ht="19.5" customHeight="1"/>
    <row r="1594" ht="19.5" customHeight="1"/>
    <row r="1595" ht="19.5" customHeight="1"/>
    <row r="1596" ht="19.5" customHeight="1"/>
    <row r="1597" ht="19.5" customHeight="1"/>
    <row r="1598" ht="19.5" customHeight="1"/>
    <row r="1599" ht="19.5" customHeight="1"/>
    <row r="1600" ht="19.5" customHeight="1"/>
    <row r="1601" ht="19.5" customHeight="1"/>
    <row r="1602" ht="19.5" customHeight="1"/>
    <row r="1603" ht="19.5" customHeight="1"/>
    <row r="1604" ht="19.5" customHeight="1"/>
    <row r="1605" ht="19.5" customHeight="1"/>
    <row r="1606" ht="19.5" customHeight="1"/>
    <row r="1607" ht="19.5" customHeight="1"/>
    <row r="1608" ht="19.5" customHeight="1"/>
    <row r="1609" ht="19.5" customHeight="1"/>
    <row r="1610" ht="19.5" customHeight="1"/>
    <row r="1611" ht="19.5" customHeight="1"/>
    <row r="1612" ht="19.5" customHeight="1"/>
    <row r="1613" ht="19.5" customHeight="1"/>
    <row r="1614" ht="19.5" customHeight="1"/>
    <row r="1615" ht="19.5" customHeight="1"/>
    <row r="1616" ht="19.5" customHeight="1"/>
    <row r="1617" ht="19.5" customHeight="1"/>
    <row r="1618" ht="19.5" customHeight="1"/>
    <row r="1619" ht="19.5" customHeight="1"/>
    <row r="1620" ht="19.5" customHeight="1"/>
    <row r="1621" ht="19.5" customHeight="1"/>
    <row r="1622" ht="19.5" customHeight="1"/>
    <row r="1623" ht="19.5" customHeight="1"/>
    <row r="1624" ht="19.5" customHeight="1"/>
    <row r="1625" ht="19.5" customHeight="1"/>
    <row r="1626" ht="19.5" customHeight="1"/>
    <row r="1627" ht="19.5" customHeight="1"/>
    <row r="1628" ht="19.5" customHeight="1"/>
    <row r="1629" ht="19.5" customHeight="1"/>
    <row r="1630" ht="19.5" customHeight="1"/>
    <row r="1631" ht="19.5" customHeight="1"/>
    <row r="1632" ht="19.5" customHeight="1"/>
    <row r="1633" ht="19.5" customHeight="1"/>
    <row r="1634" ht="19.5" customHeight="1"/>
    <row r="1635" ht="19.5" customHeight="1"/>
    <row r="1636" ht="19.5" customHeight="1"/>
    <row r="1637" ht="19.5" customHeight="1"/>
    <row r="1638" ht="19.5" customHeight="1"/>
    <row r="1639" ht="19.5" customHeight="1"/>
    <row r="1640" ht="19.5" customHeight="1"/>
    <row r="1641" ht="19.5" customHeight="1"/>
    <row r="1642" ht="19.5" customHeight="1"/>
    <row r="1643" ht="19.5" customHeight="1"/>
    <row r="1644" ht="19.5" customHeight="1"/>
    <row r="1645" ht="19.5" customHeight="1"/>
    <row r="1646" ht="19.5" customHeight="1"/>
    <row r="1647" ht="19.5" customHeight="1"/>
    <row r="1648" ht="19.5" customHeight="1"/>
    <row r="1649" ht="19.5" customHeight="1"/>
    <row r="1650" ht="19.5" customHeight="1"/>
    <row r="1651" ht="19.5" customHeight="1"/>
    <row r="1652" ht="19.5" customHeight="1"/>
    <row r="1653" ht="19.5" customHeight="1"/>
    <row r="1654" ht="19.5" customHeight="1"/>
    <row r="1655" ht="19.5" customHeight="1"/>
    <row r="1656" ht="19.5" customHeight="1"/>
    <row r="1657" ht="19.5" customHeight="1"/>
    <row r="1658" ht="19.5" customHeight="1"/>
    <row r="1659" ht="19.5" customHeight="1"/>
    <row r="1660" ht="19.5" customHeight="1"/>
    <row r="1661" ht="19.5" customHeight="1"/>
    <row r="1662" ht="19.5" customHeight="1"/>
    <row r="1663" ht="19.5" customHeight="1"/>
    <row r="1664" ht="19.5" customHeight="1"/>
    <row r="1665" ht="19.5" customHeight="1"/>
    <row r="1666" ht="19.5" customHeight="1"/>
    <row r="1667" ht="19.5" customHeight="1"/>
    <row r="1668" ht="19.5" customHeight="1"/>
    <row r="1669" ht="19.5" customHeight="1"/>
    <row r="1670" ht="19.5" customHeight="1"/>
    <row r="1671" ht="19.5" customHeight="1"/>
    <row r="1672" ht="19.5" customHeight="1"/>
    <row r="1673" ht="19.5" customHeight="1"/>
    <row r="1674" ht="19.5" customHeight="1"/>
    <row r="1675" ht="19.5" customHeight="1"/>
    <row r="1676" ht="19.5" customHeight="1"/>
    <row r="1677" ht="19.5" customHeight="1"/>
    <row r="1678" ht="19.5" customHeight="1"/>
    <row r="1679" ht="19.5" customHeight="1"/>
    <row r="1680" ht="19.5" customHeight="1"/>
    <row r="1681" ht="19.5" customHeight="1"/>
    <row r="1682" ht="19.5" customHeight="1"/>
    <row r="1683" ht="19.5" customHeight="1"/>
    <row r="1684" ht="19.5" customHeight="1"/>
    <row r="1685" ht="19.5" customHeight="1"/>
    <row r="1686" ht="19.5" customHeight="1"/>
    <row r="1687" ht="19.5" customHeight="1"/>
    <row r="1688" ht="19.5" customHeight="1"/>
    <row r="1689" ht="19.5" customHeight="1"/>
    <row r="1690" ht="19.5" customHeight="1"/>
    <row r="1691" ht="19.5" customHeight="1"/>
    <row r="1692" ht="19.5" customHeight="1"/>
    <row r="1693" ht="19.5" customHeight="1"/>
    <row r="1694" ht="19.5" customHeight="1"/>
    <row r="1695" ht="19.5" customHeight="1"/>
    <row r="1696" ht="19.5" customHeight="1"/>
    <row r="1697" ht="19.5" customHeight="1"/>
    <row r="1698" ht="19.5" customHeight="1"/>
    <row r="1699" ht="19.5" customHeight="1"/>
    <row r="1700" ht="19.5" customHeight="1"/>
    <row r="1701" ht="19.5" customHeight="1"/>
    <row r="1702" ht="19.5" customHeight="1"/>
    <row r="1703" ht="19.5" customHeight="1"/>
    <row r="1704" ht="19.5" customHeight="1"/>
    <row r="1705" ht="19.5" customHeight="1"/>
    <row r="1706" ht="19.5" customHeight="1"/>
    <row r="1707" ht="19.5" customHeight="1"/>
    <row r="1708" ht="19.5" customHeight="1"/>
    <row r="1709" ht="19.5" customHeight="1"/>
    <row r="1710" ht="19.5" customHeight="1"/>
    <row r="1711" ht="19.5" customHeight="1"/>
    <row r="1712" ht="19.5" customHeight="1"/>
    <row r="1713" ht="19.5" customHeight="1"/>
    <row r="1714" ht="19.5" customHeight="1"/>
    <row r="1715" ht="19.5" customHeight="1"/>
    <row r="1716" ht="19.5" customHeight="1"/>
    <row r="1717" ht="19.5" customHeight="1"/>
    <row r="1718" ht="19.5" customHeight="1"/>
    <row r="1719" ht="19.5" customHeight="1"/>
    <row r="1720" ht="19.5" customHeight="1"/>
    <row r="1721" ht="19.5" customHeight="1"/>
    <row r="1722" ht="19.5" customHeight="1"/>
    <row r="1723" ht="19.5" customHeight="1"/>
    <row r="1724" ht="19.5" customHeight="1"/>
    <row r="1725" ht="19.5" customHeight="1"/>
    <row r="1726" ht="19.5" customHeight="1"/>
    <row r="1727" ht="19.5" customHeight="1"/>
    <row r="1728" ht="19.5" customHeight="1"/>
    <row r="1729" ht="19.5" customHeight="1"/>
    <row r="1730" ht="19.5" customHeight="1"/>
    <row r="1731" ht="19.5" customHeight="1"/>
    <row r="1732" ht="19.5" customHeight="1"/>
    <row r="1733" ht="19.5" customHeight="1"/>
    <row r="1734" ht="19.5" customHeight="1"/>
    <row r="1735" ht="19.5" customHeight="1"/>
    <row r="1736" ht="19.5" customHeight="1"/>
    <row r="1737" ht="19.5" customHeight="1"/>
    <row r="1738" ht="19.5" customHeight="1"/>
    <row r="1739" ht="19.5" customHeight="1"/>
    <row r="1740" ht="19.5" customHeight="1"/>
    <row r="1741" ht="19.5" customHeight="1"/>
    <row r="1742" ht="19.5" customHeight="1"/>
    <row r="1743" ht="19.5" customHeight="1"/>
    <row r="1744" ht="19.5" customHeight="1"/>
    <row r="1745" ht="19.5" customHeight="1"/>
    <row r="1746" ht="19.5" customHeight="1"/>
    <row r="1747" ht="19.5" customHeight="1"/>
    <row r="1748" ht="19.5" customHeight="1"/>
    <row r="1749" ht="19.5" customHeight="1"/>
    <row r="1750" ht="19.5" customHeight="1"/>
    <row r="1751" ht="19.5" customHeight="1"/>
    <row r="1752" ht="19.5" customHeight="1"/>
    <row r="1753" ht="19.5" customHeight="1"/>
    <row r="1754" ht="19.5" customHeight="1"/>
    <row r="1755" ht="19.5" customHeight="1"/>
    <row r="1756" ht="19.5" customHeight="1"/>
    <row r="1757" ht="19.5" customHeight="1"/>
    <row r="1758" ht="19.5" customHeight="1"/>
    <row r="1759" ht="19.5" customHeight="1"/>
    <row r="1760" ht="19.5" customHeight="1"/>
    <row r="1761" ht="19.5" customHeight="1"/>
    <row r="1762" ht="19.5" customHeight="1"/>
    <row r="1763" ht="19.5" customHeight="1"/>
    <row r="1764" ht="19.5" customHeight="1"/>
    <row r="1765" ht="19.5" customHeight="1"/>
    <row r="1766" ht="19.5" customHeight="1"/>
    <row r="1767" ht="19.5" customHeight="1"/>
    <row r="1768" ht="19.5" customHeight="1"/>
    <row r="1769" ht="19.5" customHeight="1"/>
    <row r="1770" ht="19.5" customHeight="1"/>
    <row r="1771" ht="19.5" customHeight="1"/>
    <row r="1772" ht="19.5" customHeight="1"/>
    <row r="1773" ht="19.5" customHeight="1"/>
    <row r="1774" ht="19.5" customHeight="1"/>
    <row r="1775" ht="19.5" customHeight="1"/>
    <row r="1776" ht="19.5" customHeight="1"/>
    <row r="1777" ht="19.5" customHeight="1"/>
    <row r="1778" ht="19.5" customHeight="1"/>
    <row r="1779" ht="19.5" customHeight="1"/>
    <row r="1780" ht="19.5" customHeight="1"/>
    <row r="1781" ht="19.5" customHeight="1"/>
    <row r="1782" ht="19.5" customHeight="1"/>
    <row r="1783" ht="19.5" customHeight="1"/>
    <row r="1784" ht="19.5" customHeight="1"/>
    <row r="1785" ht="19.5" customHeight="1"/>
    <row r="1786" ht="19.5" customHeight="1"/>
    <row r="1787" ht="19.5" customHeight="1"/>
    <row r="1788" ht="19.5" customHeight="1"/>
    <row r="1789" ht="19.5" customHeight="1"/>
    <row r="1790" ht="19.5" customHeight="1"/>
    <row r="1791" ht="19.5" customHeight="1"/>
    <row r="1792" ht="19.5" customHeight="1"/>
    <row r="1793" ht="19.5" customHeight="1"/>
    <row r="1794" ht="19.5" customHeight="1"/>
    <row r="1795" ht="19.5" customHeight="1"/>
    <row r="1796" ht="19.5" customHeight="1"/>
    <row r="1797" ht="19.5" customHeight="1"/>
    <row r="1798" ht="19.5" customHeight="1"/>
    <row r="1799" ht="19.5" customHeight="1"/>
    <row r="1800" ht="19.5" customHeight="1"/>
    <row r="1801" ht="19.5" customHeight="1"/>
    <row r="1802" ht="19.5" customHeight="1"/>
    <row r="1803" ht="19.5" customHeight="1"/>
    <row r="1804" ht="19.5" customHeight="1"/>
    <row r="1805" ht="19.5" customHeight="1"/>
    <row r="1806" ht="19.5" customHeight="1"/>
    <row r="1807" ht="19.5" customHeight="1"/>
    <row r="1808" ht="19.5" customHeight="1"/>
    <row r="1809" ht="19.5" customHeight="1"/>
    <row r="1810" ht="19.5" customHeight="1"/>
    <row r="1811" ht="19.5" customHeight="1"/>
    <row r="1812" ht="19.5" customHeight="1"/>
    <row r="1813" ht="19.5" customHeight="1"/>
    <row r="1814" ht="19.5" customHeight="1"/>
    <row r="1815" ht="19.5" customHeight="1"/>
    <row r="1816" ht="19.5" customHeight="1"/>
    <row r="1817" ht="19.5" customHeight="1"/>
    <row r="1818" ht="19.5" customHeight="1"/>
    <row r="1819" ht="19.5" customHeight="1"/>
    <row r="1820" ht="19.5" customHeight="1"/>
    <row r="1821" ht="19.5" customHeight="1"/>
    <row r="1822" ht="19.5" customHeight="1"/>
    <row r="1823" ht="19.5" customHeight="1"/>
    <row r="1824" ht="19.5" customHeight="1"/>
    <row r="1825" ht="19.5" customHeight="1"/>
    <row r="1826" ht="19.5" customHeight="1"/>
    <row r="1827" ht="19.5" customHeight="1"/>
    <row r="1828" ht="19.5" customHeight="1"/>
    <row r="1829" ht="19.5" customHeight="1"/>
    <row r="1830" ht="19.5" customHeight="1"/>
    <row r="1831" ht="19.5" customHeight="1"/>
    <row r="1832" ht="19.5" customHeight="1"/>
    <row r="1833" ht="19.5" customHeight="1"/>
    <row r="1834" ht="19.5" customHeight="1"/>
    <row r="1835" ht="19.5" customHeight="1"/>
    <row r="1836" ht="19.5" customHeight="1"/>
    <row r="1837" ht="19.5" customHeight="1"/>
    <row r="1838" ht="19.5" customHeight="1"/>
    <row r="1839" ht="19.5" customHeight="1"/>
    <row r="1840" ht="19.5" customHeight="1"/>
    <row r="1841" ht="19.5" customHeight="1"/>
    <row r="1842" ht="19.5" customHeight="1"/>
    <row r="1843" ht="19.5" customHeight="1"/>
    <row r="1844" ht="19.5" customHeight="1"/>
    <row r="1845" ht="19.5" customHeight="1"/>
    <row r="1846" ht="19.5" customHeight="1"/>
    <row r="1847" ht="19.5" customHeight="1"/>
    <row r="1848" ht="19.5" customHeight="1"/>
    <row r="1849" ht="19.5" customHeight="1"/>
    <row r="1850" ht="19.5" customHeight="1"/>
    <row r="1851" ht="19.5" customHeight="1"/>
    <row r="1852" ht="19.5" customHeight="1"/>
    <row r="1853" ht="19.5" customHeight="1"/>
    <row r="1854" ht="19.5" customHeight="1"/>
    <row r="1855" ht="19.5" customHeight="1"/>
    <row r="1856" ht="19.5" customHeight="1"/>
    <row r="1857" ht="19.5" customHeight="1"/>
    <row r="1858" ht="19.5" customHeight="1"/>
    <row r="1859" ht="19.5" customHeight="1"/>
    <row r="1860" ht="19.5" customHeight="1"/>
    <row r="1861" ht="19.5" customHeight="1"/>
    <row r="1862" ht="19.5" customHeight="1"/>
    <row r="1863" ht="19.5" customHeight="1"/>
    <row r="1864" ht="19.5" customHeight="1"/>
    <row r="1865" ht="19.5" customHeight="1"/>
    <row r="1866" ht="19.5" customHeight="1"/>
    <row r="1867" ht="19.5" customHeight="1"/>
    <row r="1868" ht="19.5" customHeight="1"/>
    <row r="1869" ht="19.5" customHeight="1"/>
    <row r="1870" ht="19.5" customHeight="1"/>
  </sheetData>
  <mergeCells count="3">
    <mergeCell ref="P3:Q3"/>
    <mergeCell ref="A4:A5"/>
    <mergeCell ref="B4:B5"/>
  </mergeCells>
  <printOptions horizontalCentered="1"/>
  <pageMargins left="0.15625" right="0.15625" top="0.629166666666667" bottom="0.471527777777778" header="0.196527777777778" footer="0.196527777777778"/>
  <pageSetup paperSize="9" scale="90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showZeros="0" topLeftCell="A31" workbookViewId="0">
      <selection activeCell="A2" sqref="A2"/>
    </sheetView>
  </sheetViews>
  <sheetFormatPr defaultColWidth="5.7" defaultRowHeight="12"/>
  <cols>
    <col min="1" max="1" width="11.5" style="119" customWidth="1"/>
    <col min="2" max="2" width="17.5" style="119" customWidth="1"/>
    <col min="3" max="8" width="11.5" style="119" customWidth="1"/>
    <col min="9" max="9" width="19.4" style="119" customWidth="1"/>
    <col min="10" max="10" width="19.5" style="119" customWidth="1"/>
    <col min="11" max="256" width="5.7" style="119"/>
    <col min="257" max="266" width="11.5" style="119" customWidth="1"/>
    <col min="267" max="512" width="5.7" style="119"/>
    <col min="513" max="522" width="11.5" style="119" customWidth="1"/>
    <col min="523" max="768" width="5.7" style="119"/>
    <col min="769" max="778" width="11.5" style="119" customWidth="1"/>
    <col min="779" max="1024" width="5.7" style="119"/>
    <col min="1025" max="1034" width="11.5" style="119" customWidth="1"/>
    <col min="1035" max="1280" width="5.7" style="119"/>
    <col min="1281" max="1290" width="11.5" style="119" customWidth="1"/>
    <col min="1291" max="1536" width="5.7" style="119"/>
    <col min="1537" max="1546" width="11.5" style="119" customWidth="1"/>
    <col min="1547" max="1792" width="5.7" style="119"/>
    <col min="1793" max="1802" width="11.5" style="119" customWidth="1"/>
    <col min="1803" max="2048" width="5.7" style="119"/>
    <col min="2049" max="2058" width="11.5" style="119" customWidth="1"/>
    <col min="2059" max="2304" width="5.7" style="119"/>
    <col min="2305" max="2314" width="11.5" style="119" customWidth="1"/>
    <col min="2315" max="2560" width="5.7" style="119"/>
    <col min="2561" max="2570" width="11.5" style="119" customWidth="1"/>
    <col min="2571" max="2816" width="5.7" style="119"/>
    <col min="2817" max="2826" width="11.5" style="119" customWidth="1"/>
    <col min="2827" max="3072" width="5.7" style="119"/>
    <col min="3073" max="3082" width="11.5" style="119" customWidth="1"/>
    <col min="3083" max="3328" width="5.7" style="119"/>
    <col min="3329" max="3338" width="11.5" style="119" customWidth="1"/>
    <col min="3339" max="3584" width="5.7" style="119"/>
    <col min="3585" max="3594" width="11.5" style="119" customWidth="1"/>
    <col min="3595" max="3840" width="5.7" style="119"/>
    <col min="3841" max="3850" width="11.5" style="119" customWidth="1"/>
    <col min="3851" max="4096" width="5.7" style="119"/>
    <col min="4097" max="4106" width="11.5" style="119" customWidth="1"/>
    <col min="4107" max="4352" width="5.7" style="119"/>
    <col min="4353" max="4362" width="11.5" style="119" customWidth="1"/>
    <col min="4363" max="4608" width="5.7" style="119"/>
    <col min="4609" max="4618" width="11.5" style="119" customWidth="1"/>
    <col min="4619" max="4864" width="5.7" style="119"/>
    <col min="4865" max="4874" width="11.5" style="119" customWidth="1"/>
    <col min="4875" max="5120" width="5.7" style="119"/>
    <col min="5121" max="5130" width="11.5" style="119" customWidth="1"/>
    <col min="5131" max="5376" width="5.7" style="119"/>
    <col min="5377" max="5386" width="11.5" style="119" customWidth="1"/>
    <col min="5387" max="5632" width="5.7" style="119"/>
    <col min="5633" max="5642" width="11.5" style="119" customWidth="1"/>
    <col min="5643" max="5888" width="5.7" style="119"/>
    <col min="5889" max="5898" width="11.5" style="119" customWidth="1"/>
    <col min="5899" max="6144" width="5.7" style="119"/>
    <col min="6145" max="6154" width="11.5" style="119" customWidth="1"/>
    <col min="6155" max="6400" width="5.7" style="119"/>
    <col min="6401" max="6410" width="11.5" style="119" customWidth="1"/>
    <col min="6411" max="6656" width="5.7" style="119"/>
    <col min="6657" max="6666" width="11.5" style="119" customWidth="1"/>
    <col min="6667" max="6912" width="5.7" style="119"/>
    <col min="6913" max="6922" width="11.5" style="119" customWidth="1"/>
    <col min="6923" max="7168" width="5.7" style="119"/>
    <col min="7169" max="7178" width="11.5" style="119" customWidth="1"/>
    <col min="7179" max="7424" width="5.7" style="119"/>
    <col min="7425" max="7434" width="11.5" style="119" customWidth="1"/>
    <col min="7435" max="7680" width="5.7" style="119"/>
    <col min="7681" max="7690" width="11.5" style="119" customWidth="1"/>
    <col min="7691" max="7936" width="5.7" style="119"/>
    <col min="7937" max="7946" width="11.5" style="119" customWidth="1"/>
    <col min="7947" max="8192" width="5.7" style="119"/>
    <col min="8193" max="8202" width="11.5" style="119" customWidth="1"/>
    <col min="8203" max="8448" width="5.7" style="119"/>
    <col min="8449" max="8458" width="11.5" style="119" customWidth="1"/>
    <col min="8459" max="8704" width="5.7" style="119"/>
    <col min="8705" max="8714" width="11.5" style="119" customWidth="1"/>
    <col min="8715" max="8960" width="5.7" style="119"/>
    <col min="8961" max="8970" width="11.5" style="119" customWidth="1"/>
    <col min="8971" max="9216" width="5.7" style="119"/>
    <col min="9217" max="9226" width="11.5" style="119" customWidth="1"/>
    <col min="9227" max="9472" width="5.7" style="119"/>
    <col min="9473" max="9482" width="11.5" style="119" customWidth="1"/>
    <col min="9483" max="9728" width="5.7" style="119"/>
    <col min="9729" max="9738" width="11.5" style="119" customWidth="1"/>
    <col min="9739" max="9984" width="5.7" style="119"/>
    <col min="9985" max="9994" width="11.5" style="119" customWidth="1"/>
    <col min="9995" max="10240" width="5.7" style="119"/>
    <col min="10241" max="10250" width="11.5" style="119" customWidth="1"/>
    <col min="10251" max="10496" width="5.7" style="119"/>
    <col min="10497" max="10506" width="11.5" style="119" customWidth="1"/>
    <col min="10507" max="10752" width="5.7" style="119"/>
    <col min="10753" max="10762" width="11.5" style="119" customWidth="1"/>
    <col min="10763" max="11008" width="5.7" style="119"/>
    <col min="11009" max="11018" width="11.5" style="119" customWidth="1"/>
    <col min="11019" max="11264" width="5.7" style="119"/>
    <col min="11265" max="11274" width="11.5" style="119" customWidth="1"/>
    <col min="11275" max="11520" width="5.7" style="119"/>
    <col min="11521" max="11530" width="11.5" style="119" customWidth="1"/>
    <col min="11531" max="11776" width="5.7" style="119"/>
    <col min="11777" max="11786" width="11.5" style="119" customWidth="1"/>
    <col min="11787" max="12032" width="5.7" style="119"/>
    <col min="12033" max="12042" width="11.5" style="119" customWidth="1"/>
    <col min="12043" max="12288" width="5.7" style="119"/>
    <col min="12289" max="12298" width="11.5" style="119" customWidth="1"/>
    <col min="12299" max="12544" width="5.7" style="119"/>
    <col min="12545" max="12554" width="11.5" style="119" customWidth="1"/>
    <col min="12555" max="12800" width="5.7" style="119"/>
    <col min="12801" max="12810" width="11.5" style="119" customWidth="1"/>
    <col min="12811" max="13056" width="5.7" style="119"/>
    <col min="13057" max="13066" width="11.5" style="119" customWidth="1"/>
    <col min="13067" max="13312" width="5.7" style="119"/>
    <col min="13313" max="13322" width="11.5" style="119" customWidth="1"/>
    <col min="13323" max="13568" width="5.7" style="119"/>
    <col min="13569" max="13578" width="11.5" style="119" customWidth="1"/>
    <col min="13579" max="13824" width="5.7" style="119"/>
    <col min="13825" max="13834" width="11.5" style="119" customWidth="1"/>
    <col min="13835" max="14080" width="5.7" style="119"/>
    <col min="14081" max="14090" width="11.5" style="119" customWidth="1"/>
    <col min="14091" max="14336" width="5.7" style="119"/>
    <col min="14337" max="14346" width="11.5" style="119" customWidth="1"/>
    <col min="14347" max="14592" width="5.7" style="119"/>
    <col min="14593" max="14602" width="11.5" style="119" customWidth="1"/>
    <col min="14603" max="14848" width="5.7" style="119"/>
    <col min="14849" max="14858" width="11.5" style="119" customWidth="1"/>
    <col min="14859" max="15104" width="5.7" style="119"/>
    <col min="15105" max="15114" width="11.5" style="119" customWidth="1"/>
    <col min="15115" max="15360" width="5.7" style="119"/>
    <col min="15361" max="15370" width="11.5" style="119" customWidth="1"/>
    <col min="15371" max="15616" width="5.7" style="119"/>
    <col min="15617" max="15626" width="11.5" style="119" customWidth="1"/>
    <col min="15627" max="15872" width="5.7" style="119"/>
    <col min="15873" max="15882" width="11.5" style="119" customWidth="1"/>
    <col min="15883" max="16128" width="5.7" style="119"/>
    <col min="16129" max="16138" width="11.5" style="119" customWidth="1"/>
    <col min="16139" max="16384" width="5.7" style="119"/>
  </cols>
  <sheetData>
    <row r="1" ht="17.25" customHeight="1" spans="1:1">
      <c r="A1" s="120" t="s">
        <v>675</v>
      </c>
    </row>
    <row r="2" s="118" customFormat="1" ht="27.75" customHeight="1" spans="1:10">
      <c r="A2" s="121" t="s">
        <v>676</v>
      </c>
      <c r="B2" s="121"/>
      <c r="C2" s="121"/>
      <c r="D2" s="121"/>
      <c r="E2" s="121"/>
      <c r="F2" s="121"/>
      <c r="G2" s="121"/>
      <c r="H2" s="121"/>
      <c r="I2" s="121"/>
      <c r="J2" s="121"/>
    </row>
    <row r="3" ht="15.75" customHeight="1" spans="10:10">
      <c r="J3" s="135" t="s">
        <v>677</v>
      </c>
    </row>
    <row r="4" ht="24.75" customHeight="1" spans="1:10">
      <c r="A4" s="122" t="s">
        <v>678</v>
      </c>
      <c r="B4" s="122" t="s">
        <v>679</v>
      </c>
      <c r="C4" s="122" t="s">
        <v>680</v>
      </c>
      <c r="D4" s="123" t="s">
        <v>681</v>
      </c>
      <c r="E4" s="124"/>
      <c r="F4" s="124"/>
      <c r="G4" s="124"/>
      <c r="H4" s="125" t="s">
        <v>682</v>
      </c>
      <c r="I4" s="136"/>
      <c r="J4" s="136"/>
    </row>
    <row r="5" ht="48.75" customHeight="1" spans="1:10">
      <c r="A5" s="126"/>
      <c r="B5" s="126"/>
      <c r="C5" s="126"/>
      <c r="D5" s="127" t="s">
        <v>290</v>
      </c>
      <c r="E5" s="128" t="s">
        <v>683</v>
      </c>
      <c r="F5" s="128" t="s">
        <v>684</v>
      </c>
      <c r="G5" s="128" t="s">
        <v>685</v>
      </c>
      <c r="H5" s="129" t="s">
        <v>290</v>
      </c>
      <c r="I5" s="128" t="s">
        <v>686</v>
      </c>
      <c r="J5" s="128" t="s">
        <v>687</v>
      </c>
    </row>
    <row r="6" ht="20.1" customHeight="1" spans="1:10">
      <c r="A6" s="130" t="s">
        <v>304</v>
      </c>
      <c r="B6" s="131" t="s">
        <v>304</v>
      </c>
      <c r="C6" s="130">
        <v>1</v>
      </c>
      <c r="D6" s="130">
        <v>2</v>
      </c>
      <c r="E6" s="130">
        <v>3</v>
      </c>
      <c r="F6" s="130">
        <v>4</v>
      </c>
      <c r="G6" s="130">
        <v>5</v>
      </c>
      <c r="H6" s="131">
        <v>6</v>
      </c>
      <c r="I6" s="130">
        <v>7</v>
      </c>
      <c r="J6" s="131">
        <v>8</v>
      </c>
    </row>
    <row r="7" ht="20.1" customHeight="1" spans="1:10">
      <c r="A7" s="132"/>
      <c r="B7" s="132" t="s">
        <v>287</v>
      </c>
      <c r="C7" s="133">
        <v>535741</v>
      </c>
      <c r="D7" s="133">
        <v>502681</v>
      </c>
      <c r="E7" s="133">
        <v>501137</v>
      </c>
      <c r="F7" s="133">
        <v>441</v>
      </c>
      <c r="G7" s="133">
        <v>1103</v>
      </c>
      <c r="H7" s="133">
        <v>33060</v>
      </c>
      <c r="I7" s="133">
        <v>18060</v>
      </c>
      <c r="J7" s="133">
        <v>15000</v>
      </c>
    </row>
    <row r="8" ht="20.1" customHeight="1" spans="1:10">
      <c r="A8" s="132" t="s">
        <v>688</v>
      </c>
      <c r="B8" s="132"/>
      <c r="C8" s="133">
        <v>143887</v>
      </c>
      <c r="D8" s="133">
        <v>143169.185249</v>
      </c>
      <c r="E8" s="133">
        <v>143169.185249</v>
      </c>
      <c r="F8" s="133">
        <v>0</v>
      </c>
      <c r="G8" s="133">
        <v>0</v>
      </c>
      <c r="H8" s="133">
        <v>717.939347</v>
      </c>
      <c r="I8" s="133">
        <v>0</v>
      </c>
      <c r="J8" s="133">
        <v>717.939347</v>
      </c>
    </row>
    <row r="9" ht="20.1" customHeight="1" spans="1:10">
      <c r="A9" s="132" t="s">
        <v>689</v>
      </c>
      <c r="B9" s="132" t="s">
        <v>690</v>
      </c>
      <c r="C9" s="133">
        <v>1894.060704</v>
      </c>
      <c r="D9" s="133">
        <v>1878.548104</v>
      </c>
      <c r="E9" s="133">
        <v>1878.548104</v>
      </c>
      <c r="F9" s="133">
        <v>0</v>
      </c>
      <c r="G9" s="133">
        <v>0</v>
      </c>
      <c r="H9" s="133">
        <v>15.5126</v>
      </c>
      <c r="I9" s="133">
        <v>0</v>
      </c>
      <c r="J9" s="133">
        <v>15.5126</v>
      </c>
    </row>
    <row r="10" ht="20.1" customHeight="1" spans="1:10">
      <c r="A10" s="132" t="s">
        <v>691</v>
      </c>
      <c r="B10" s="132" t="s">
        <v>692</v>
      </c>
      <c r="C10" s="133">
        <v>95695.729136</v>
      </c>
      <c r="D10" s="133">
        <v>95071.202536</v>
      </c>
      <c r="E10" s="133">
        <v>95071.202536</v>
      </c>
      <c r="F10" s="133">
        <v>0</v>
      </c>
      <c r="G10" s="133">
        <v>0</v>
      </c>
      <c r="H10" s="133">
        <v>624.5266</v>
      </c>
      <c r="I10" s="133">
        <v>0</v>
      </c>
      <c r="J10" s="133">
        <v>624.5266</v>
      </c>
    </row>
    <row r="11" ht="20.1" customHeight="1" spans="1:10">
      <c r="A11" s="132" t="s">
        <v>693</v>
      </c>
      <c r="B11" s="132" t="s">
        <v>694</v>
      </c>
      <c r="C11" s="133">
        <v>39523.874572</v>
      </c>
      <c r="D11" s="133">
        <v>39460.323772</v>
      </c>
      <c r="E11" s="133">
        <v>39460.323772</v>
      </c>
      <c r="F11" s="133">
        <v>0</v>
      </c>
      <c r="G11" s="133">
        <v>0</v>
      </c>
      <c r="H11" s="133">
        <v>63.5508</v>
      </c>
      <c r="I11" s="133">
        <v>0</v>
      </c>
      <c r="J11" s="133">
        <v>63.5508</v>
      </c>
    </row>
    <row r="12" ht="20.1" customHeight="1" spans="1:10">
      <c r="A12" s="132" t="s">
        <v>695</v>
      </c>
      <c r="B12" s="132" t="s">
        <v>696</v>
      </c>
      <c r="C12" s="133">
        <v>6773.460184</v>
      </c>
      <c r="D12" s="133">
        <v>6759.110837</v>
      </c>
      <c r="E12" s="133">
        <v>6759.110837</v>
      </c>
      <c r="F12" s="133">
        <v>0</v>
      </c>
      <c r="G12" s="133">
        <v>0</v>
      </c>
      <c r="H12" s="133">
        <v>14.349347</v>
      </c>
      <c r="I12" s="133">
        <v>0</v>
      </c>
      <c r="J12" s="133">
        <v>14.349347</v>
      </c>
    </row>
    <row r="13" ht="20.1" customHeight="1" spans="1:10">
      <c r="A13" s="132" t="s">
        <v>697</v>
      </c>
      <c r="B13" s="132"/>
      <c r="C13" s="133">
        <v>185063</v>
      </c>
      <c r="D13" s="133">
        <v>180991.574474</v>
      </c>
      <c r="E13" s="133">
        <v>180125.114474</v>
      </c>
      <c r="F13" s="133">
        <v>441.46</v>
      </c>
      <c r="G13" s="133">
        <v>425</v>
      </c>
      <c r="H13" s="133">
        <v>4071.7965</v>
      </c>
      <c r="I13" s="133">
        <v>378</v>
      </c>
      <c r="J13" s="133">
        <v>3693.7965</v>
      </c>
    </row>
    <row r="14" ht="20.1" customHeight="1" spans="1:10">
      <c r="A14" s="132" t="s">
        <v>698</v>
      </c>
      <c r="B14" s="132" t="s">
        <v>699</v>
      </c>
      <c r="C14" s="133">
        <v>280.1</v>
      </c>
      <c r="D14" s="133">
        <v>278.6</v>
      </c>
      <c r="E14" s="133">
        <v>275.6</v>
      </c>
      <c r="F14" s="133">
        <v>0</v>
      </c>
      <c r="G14" s="133">
        <v>3</v>
      </c>
      <c r="H14" s="133">
        <v>1.5</v>
      </c>
      <c r="I14" s="133">
        <v>0</v>
      </c>
      <c r="J14" s="133">
        <v>1.5</v>
      </c>
    </row>
    <row r="15" ht="20.1" customHeight="1" spans="1:10">
      <c r="A15" s="132" t="s">
        <v>700</v>
      </c>
      <c r="B15" s="132" t="s">
        <v>701</v>
      </c>
      <c r="C15" s="133">
        <v>876.8</v>
      </c>
      <c r="D15" s="133">
        <v>876.8</v>
      </c>
      <c r="E15" s="133">
        <v>876.8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</row>
    <row r="16" ht="20.1" customHeight="1" spans="1:10">
      <c r="A16" s="132" t="s">
        <v>702</v>
      </c>
      <c r="B16" s="132" t="s">
        <v>703</v>
      </c>
      <c r="C16" s="133">
        <v>162525.8055</v>
      </c>
      <c r="D16" s="133">
        <v>158870.6655</v>
      </c>
      <c r="E16" s="133">
        <v>158019.2055</v>
      </c>
      <c r="F16" s="133">
        <v>441.46</v>
      </c>
      <c r="G16" s="133">
        <v>410</v>
      </c>
      <c r="H16" s="133">
        <v>3655.14</v>
      </c>
      <c r="I16" s="133">
        <v>170</v>
      </c>
      <c r="J16" s="133">
        <v>3485.14</v>
      </c>
    </row>
    <row r="17" ht="20.1" customHeight="1" spans="1:10">
      <c r="A17" s="132" t="s">
        <v>704</v>
      </c>
      <c r="B17" s="132" t="s">
        <v>705</v>
      </c>
      <c r="C17" s="133">
        <v>953.122644</v>
      </c>
      <c r="D17" s="133">
        <v>841.073544</v>
      </c>
      <c r="E17" s="133">
        <v>839.073544</v>
      </c>
      <c r="F17" s="133">
        <v>0</v>
      </c>
      <c r="G17" s="133">
        <v>2</v>
      </c>
      <c r="H17" s="133">
        <v>112.0491</v>
      </c>
      <c r="I17" s="133">
        <v>10</v>
      </c>
      <c r="J17" s="133">
        <v>102.0491</v>
      </c>
    </row>
    <row r="18" ht="20.1" customHeight="1" spans="1:10">
      <c r="A18" s="132" t="s">
        <v>706</v>
      </c>
      <c r="B18" s="132" t="s">
        <v>707</v>
      </c>
      <c r="C18" s="133">
        <v>15184.100034</v>
      </c>
      <c r="D18" s="133">
        <v>15066.512634</v>
      </c>
      <c r="E18" s="133">
        <v>15060.512634</v>
      </c>
      <c r="F18" s="133">
        <v>0</v>
      </c>
      <c r="G18" s="133">
        <v>6</v>
      </c>
      <c r="H18" s="133">
        <v>117.5874</v>
      </c>
      <c r="I18" s="133">
        <v>105</v>
      </c>
      <c r="J18" s="133">
        <v>12.5874</v>
      </c>
    </row>
    <row r="19" ht="20.1" customHeight="1" spans="1:10">
      <c r="A19" s="132" t="s">
        <v>708</v>
      </c>
      <c r="B19" s="132" t="s">
        <v>709</v>
      </c>
      <c r="C19" s="133">
        <v>316.782</v>
      </c>
      <c r="D19" s="133">
        <v>316.222</v>
      </c>
      <c r="E19" s="133">
        <v>316.222</v>
      </c>
      <c r="F19" s="133">
        <v>0</v>
      </c>
      <c r="G19" s="133">
        <v>0</v>
      </c>
      <c r="H19" s="133">
        <v>0.56</v>
      </c>
      <c r="I19" s="133">
        <v>0</v>
      </c>
      <c r="J19" s="133">
        <v>0.56</v>
      </c>
    </row>
    <row r="20" ht="20.1" customHeight="1" spans="1:10">
      <c r="A20" s="132" t="s">
        <v>710</v>
      </c>
      <c r="B20" s="132" t="s">
        <v>711</v>
      </c>
      <c r="C20" s="133">
        <v>233.272</v>
      </c>
      <c r="D20" s="133">
        <v>232.012</v>
      </c>
      <c r="E20" s="133">
        <v>228.012</v>
      </c>
      <c r="F20" s="133">
        <v>0</v>
      </c>
      <c r="G20" s="133">
        <v>4</v>
      </c>
      <c r="H20" s="133">
        <v>1.26</v>
      </c>
      <c r="I20" s="133">
        <v>0</v>
      </c>
      <c r="J20" s="133">
        <v>1.26</v>
      </c>
    </row>
    <row r="21" ht="20.1" customHeight="1" spans="1:10">
      <c r="A21" s="132" t="s">
        <v>712</v>
      </c>
      <c r="B21" s="132" t="s">
        <v>713</v>
      </c>
      <c r="C21" s="133">
        <v>803.66</v>
      </c>
      <c r="D21" s="133">
        <v>709.96</v>
      </c>
      <c r="E21" s="133">
        <v>709.96</v>
      </c>
      <c r="F21" s="133">
        <v>0</v>
      </c>
      <c r="G21" s="133">
        <v>0</v>
      </c>
      <c r="H21" s="133">
        <v>93.7</v>
      </c>
      <c r="I21" s="133">
        <v>93</v>
      </c>
      <c r="J21" s="133">
        <v>0.7</v>
      </c>
    </row>
    <row r="22" ht="20.1" customHeight="1" spans="1:10">
      <c r="A22" s="132" t="s">
        <v>714</v>
      </c>
      <c r="B22" s="132" t="s">
        <v>715</v>
      </c>
      <c r="C22" s="133">
        <v>3889.728796</v>
      </c>
      <c r="D22" s="133">
        <v>3799.728796</v>
      </c>
      <c r="E22" s="133">
        <v>3799.728796</v>
      </c>
      <c r="F22" s="133">
        <v>0</v>
      </c>
      <c r="G22" s="133">
        <v>0</v>
      </c>
      <c r="H22" s="133">
        <v>90</v>
      </c>
      <c r="I22" s="133">
        <v>0</v>
      </c>
      <c r="J22" s="133">
        <v>90</v>
      </c>
    </row>
    <row r="23" ht="20.1" customHeight="1" spans="1:10">
      <c r="A23" s="132" t="s">
        <v>716</v>
      </c>
      <c r="B23" s="132"/>
      <c r="C23" s="133">
        <v>1716</v>
      </c>
      <c r="D23" s="133">
        <v>616</v>
      </c>
      <c r="E23" s="133">
        <v>616</v>
      </c>
      <c r="F23" s="133">
        <v>0</v>
      </c>
      <c r="G23" s="133">
        <v>0</v>
      </c>
      <c r="H23" s="133">
        <v>1100</v>
      </c>
      <c r="I23" s="133">
        <v>500</v>
      </c>
      <c r="J23" s="133">
        <v>600</v>
      </c>
    </row>
    <row r="24" ht="20.1" customHeight="1" spans="1:10">
      <c r="A24" s="132" t="s">
        <v>717</v>
      </c>
      <c r="B24" s="132" t="s">
        <v>299</v>
      </c>
      <c r="C24" s="133">
        <v>325</v>
      </c>
      <c r="D24" s="133">
        <v>325</v>
      </c>
      <c r="E24" s="133">
        <v>325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</row>
    <row r="25" ht="20.1" customHeight="1" spans="1:10">
      <c r="A25" s="132" t="s">
        <v>718</v>
      </c>
      <c r="B25" s="132" t="s">
        <v>719</v>
      </c>
      <c r="C25" s="133">
        <v>23</v>
      </c>
      <c r="D25" s="133">
        <v>23</v>
      </c>
      <c r="E25" s="133">
        <v>23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</row>
    <row r="26" ht="20.1" customHeight="1" spans="1:10">
      <c r="A26" s="132" t="s">
        <v>720</v>
      </c>
      <c r="B26" s="132" t="s">
        <v>721</v>
      </c>
      <c r="C26" s="133">
        <v>1368</v>
      </c>
      <c r="D26" s="133">
        <v>268</v>
      </c>
      <c r="E26" s="133">
        <v>268</v>
      </c>
      <c r="F26" s="133">
        <v>0</v>
      </c>
      <c r="G26" s="133">
        <v>0</v>
      </c>
      <c r="H26" s="133">
        <v>1100</v>
      </c>
      <c r="I26" s="133">
        <v>500</v>
      </c>
      <c r="J26" s="133">
        <v>600</v>
      </c>
    </row>
    <row r="27" ht="20.1" customHeight="1" spans="1:10">
      <c r="A27" s="132" t="s">
        <v>722</v>
      </c>
      <c r="B27" s="132"/>
      <c r="C27" s="133">
        <v>3194</v>
      </c>
      <c r="D27" s="133">
        <v>3194.16</v>
      </c>
      <c r="E27" s="133">
        <v>3194.16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</row>
    <row r="28" ht="20.1" customHeight="1" spans="1:10">
      <c r="A28" s="132" t="s">
        <v>723</v>
      </c>
      <c r="B28" s="132" t="s">
        <v>721</v>
      </c>
      <c r="C28" s="133">
        <v>3181.16</v>
      </c>
      <c r="D28" s="133">
        <v>3181.16</v>
      </c>
      <c r="E28" s="133">
        <v>3181.16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</row>
    <row r="29" ht="20.1" customHeight="1" spans="1:10">
      <c r="A29" s="132" t="s">
        <v>724</v>
      </c>
      <c r="B29" s="132" t="s">
        <v>719</v>
      </c>
      <c r="C29" s="133">
        <v>13</v>
      </c>
      <c r="D29" s="133">
        <v>13</v>
      </c>
      <c r="E29" s="133">
        <v>13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</row>
    <row r="30" ht="20.1" customHeight="1" spans="1:10">
      <c r="A30" s="132" t="s">
        <v>725</v>
      </c>
      <c r="B30" s="132"/>
      <c r="C30" s="133">
        <v>103822</v>
      </c>
      <c r="D30" s="133">
        <v>95318.899426</v>
      </c>
      <c r="E30" s="133">
        <v>94940.899426</v>
      </c>
      <c r="F30" s="133">
        <v>0</v>
      </c>
      <c r="G30" s="133">
        <v>378</v>
      </c>
      <c r="H30" s="133">
        <v>8502.927852</v>
      </c>
      <c r="I30" s="133">
        <v>1688</v>
      </c>
      <c r="J30" s="133">
        <v>6814.927852</v>
      </c>
    </row>
    <row r="31" ht="20.1" customHeight="1" spans="1:10">
      <c r="A31" s="132" t="s">
        <v>726</v>
      </c>
      <c r="B31" s="132" t="s">
        <v>727</v>
      </c>
      <c r="C31" s="133">
        <v>27290.953687</v>
      </c>
      <c r="D31" s="133">
        <v>20204.083343</v>
      </c>
      <c r="E31" s="133">
        <v>19854.083343</v>
      </c>
      <c r="F31" s="133">
        <v>0</v>
      </c>
      <c r="G31" s="133">
        <v>350</v>
      </c>
      <c r="H31" s="133">
        <v>7086.870344</v>
      </c>
      <c r="I31" s="133">
        <v>1588</v>
      </c>
      <c r="J31" s="133">
        <v>5498.870344</v>
      </c>
    </row>
    <row r="32" ht="20.1" customHeight="1" spans="1:10">
      <c r="A32" s="132" t="s">
        <v>728</v>
      </c>
      <c r="B32" s="132" t="s">
        <v>291</v>
      </c>
      <c r="C32" s="133">
        <v>76530.873591</v>
      </c>
      <c r="D32" s="133">
        <v>75114.816083</v>
      </c>
      <c r="E32" s="133">
        <v>75086.816083</v>
      </c>
      <c r="F32" s="133">
        <v>0</v>
      </c>
      <c r="G32" s="133">
        <v>28</v>
      </c>
      <c r="H32" s="133">
        <v>1416.057508</v>
      </c>
      <c r="I32" s="133">
        <v>100</v>
      </c>
      <c r="J32" s="133">
        <v>1316.057508</v>
      </c>
    </row>
    <row r="33" ht="20.1" customHeight="1" spans="1:10">
      <c r="A33" s="132" t="s">
        <v>729</v>
      </c>
      <c r="B33" s="132"/>
      <c r="C33" s="133">
        <v>2136</v>
      </c>
      <c r="D33" s="133">
        <v>1508</v>
      </c>
      <c r="E33" s="133">
        <v>1508</v>
      </c>
      <c r="F33" s="133">
        <v>0</v>
      </c>
      <c r="G33" s="133">
        <v>0</v>
      </c>
      <c r="H33" s="133">
        <v>627.98</v>
      </c>
      <c r="I33" s="133">
        <v>627.98</v>
      </c>
      <c r="J33" s="133">
        <v>0</v>
      </c>
    </row>
    <row r="34" ht="20.1" customHeight="1" spans="1:10">
      <c r="A34" s="132" t="s">
        <v>730</v>
      </c>
      <c r="B34" s="132" t="s">
        <v>731</v>
      </c>
      <c r="C34" s="133">
        <v>1889.98</v>
      </c>
      <c r="D34" s="133">
        <v>1312</v>
      </c>
      <c r="E34" s="133">
        <v>1312</v>
      </c>
      <c r="F34" s="133">
        <v>0</v>
      </c>
      <c r="G34" s="133">
        <v>0</v>
      </c>
      <c r="H34" s="133">
        <v>577.98</v>
      </c>
      <c r="I34" s="133">
        <v>577.98</v>
      </c>
      <c r="J34" s="133">
        <v>0</v>
      </c>
    </row>
    <row r="35" ht="20.1" customHeight="1" spans="1:10">
      <c r="A35" s="132" t="s">
        <v>732</v>
      </c>
      <c r="B35" s="132" t="s">
        <v>733</v>
      </c>
      <c r="C35" s="133">
        <v>246</v>
      </c>
      <c r="D35" s="133">
        <v>196</v>
      </c>
      <c r="E35" s="133">
        <v>196</v>
      </c>
      <c r="F35" s="133">
        <v>0</v>
      </c>
      <c r="G35" s="133">
        <v>0</v>
      </c>
      <c r="H35" s="133">
        <v>50</v>
      </c>
      <c r="I35" s="133">
        <v>50</v>
      </c>
      <c r="J35" s="133">
        <v>0</v>
      </c>
    </row>
    <row r="36" ht="20.1" customHeight="1" spans="1:10">
      <c r="A36" s="132" t="s">
        <v>734</v>
      </c>
      <c r="B36" s="132"/>
      <c r="C36" s="133">
        <v>5756</v>
      </c>
      <c r="D36" s="133">
        <v>5756</v>
      </c>
      <c r="E36" s="133">
        <v>5756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</row>
    <row r="37" ht="20.1" customHeight="1" spans="1:10">
      <c r="A37" s="132" t="s">
        <v>735</v>
      </c>
      <c r="B37" s="132" t="s">
        <v>736</v>
      </c>
      <c r="C37" s="133">
        <v>5706</v>
      </c>
      <c r="D37" s="133">
        <v>5706</v>
      </c>
      <c r="E37" s="133">
        <v>5706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</row>
    <row r="38" ht="20.1" customHeight="1" spans="1:10">
      <c r="A38" s="132" t="s">
        <v>737</v>
      </c>
      <c r="B38" s="132" t="s">
        <v>738</v>
      </c>
      <c r="C38" s="133">
        <v>50</v>
      </c>
      <c r="D38" s="133">
        <v>50</v>
      </c>
      <c r="E38" s="133">
        <v>50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</row>
    <row r="39" ht="20.1" customHeight="1" spans="1:10">
      <c r="A39" s="132" t="s">
        <v>739</v>
      </c>
      <c r="B39" s="132"/>
      <c r="C39" s="133">
        <v>12604</v>
      </c>
      <c r="D39" s="133">
        <v>12541.298211</v>
      </c>
      <c r="E39" s="133">
        <v>12541.298211</v>
      </c>
      <c r="F39" s="133">
        <v>0</v>
      </c>
      <c r="G39" s="133">
        <v>0</v>
      </c>
      <c r="H39" s="133">
        <v>63.017252</v>
      </c>
      <c r="I39" s="133">
        <v>0</v>
      </c>
      <c r="J39" s="133">
        <v>63.017252</v>
      </c>
    </row>
    <row r="40" ht="20.1" customHeight="1" spans="1:10">
      <c r="A40" s="132" t="s">
        <v>740</v>
      </c>
      <c r="B40" s="132" t="s">
        <v>741</v>
      </c>
      <c r="C40" s="133">
        <v>3273.26348</v>
      </c>
      <c r="D40" s="133">
        <v>3273.26348</v>
      </c>
      <c r="E40" s="133">
        <v>3273.26348</v>
      </c>
      <c r="F40" s="133">
        <v>0</v>
      </c>
      <c r="G40" s="133">
        <v>0</v>
      </c>
      <c r="H40" s="133">
        <v>0</v>
      </c>
      <c r="I40" s="133">
        <v>0</v>
      </c>
      <c r="J40" s="133">
        <v>0</v>
      </c>
    </row>
    <row r="41" ht="20.1" customHeight="1" spans="1:10">
      <c r="A41" s="132" t="s">
        <v>742</v>
      </c>
      <c r="B41" s="132" t="s">
        <v>743</v>
      </c>
      <c r="C41" s="133">
        <v>2377.441137</v>
      </c>
      <c r="D41" s="133">
        <v>2316.423885</v>
      </c>
      <c r="E41" s="133">
        <v>2316.423885</v>
      </c>
      <c r="F41" s="133">
        <v>0</v>
      </c>
      <c r="G41" s="133">
        <v>0</v>
      </c>
      <c r="H41" s="133">
        <v>61.017252</v>
      </c>
      <c r="I41" s="133">
        <v>0</v>
      </c>
      <c r="J41" s="133">
        <v>61.017252</v>
      </c>
    </row>
    <row r="42" ht="20.1" customHeight="1" spans="1:10">
      <c r="A42" s="132" t="s">
        <v>744</v>
      </c>
      <c r="B42" s="132" t="s">
        <v>745</v>
      </c>
      <c r="C42" s="133">
        <v>6580.810846</v>
      </c>
      <c r="D42" s="133">
        <v>6578.810846</v>
      </c>
      <c r="E42" s="133">
        <v>6578.810846</v>
      </c>
      <c r="F42" s="133">
        <v>0</v>
      </c>
      <c r="G42" s="133">
        <v>0</v>
      </c>
      <c r="H42" s="133">
        <v>2</v>
      </c>
      <c r="I42" s="133">
        <v>0</v>
      </c>
      <c r="J42" s="133">
        <v>2</v>
      </c>
    </row>
    <row r="43" ht="20.1" customHeight="1" spans="1:10">
      <c r="A43" s="132" t="s">
        <v>746</v>
      </c>
      <c r="B43" s="132" t="s">
        <v>747</v>
      </c>
      <c r="C43" s="133">
        <v>162.8</v>
      </c>
      <c r="D43" s="133">
        <v>162.8</v>
      </c>
      <c r="E43" s="133">
        <v>162.8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</row>
    <row r="44" ht="20.1" customHeight="1" spans="1:10">
      <c r="A44" s="132" t="s">
        <v>748</v>
      </c>
      <c r="B44" s="132" t="s">
        <v>749</v>
      </c>
      <c r="C44" s="133">
        <v>210</v>
      </c>
      <c r="D44" s="133">
        <v>210</v>
      </c>
      <c r="E44" s="133">
        <v>210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</row>
    <row r="45" ht="20.1" customHeight="1" spans="1:10">
      <c r="A45" s="132" t="s">
        <v>750</v>
      </c>
      <c r="B45" s="132"/>
      <c r="C45" s="133">
        <v>19000</v>
      </c>
      <c r="D45" s="133">
        <v>19000</v>
      </c>
      <c r="E45" s="133">
        <v>19000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</row>
    <row r="46" ht="20.1" customHeight="1" spans="1:10">
      <c r="A46" s="132" t="s">
        <v>751</v>
      </c>
      <c r="B46" s="132" t="s">
        <v>752</v>
      </c>
      <c r="C46" s="133">
        <v>19000</v>
      </c>
      <c r="D46" s="133">
        <v>19000</v>
      </c>
      <c r="E46" s="133">
        <v>19000</v>
      </c>
      <c r="F46" s="133">
        <v>0</v>
      </c>
      <c r="G46" s="133">
        <v>0</v>
      </c>
      <c r="H46" s="133">
        <v>0</v>
      </c>
      <c r="I46" s="133">
        <v>0</v>
      </c>
      <c r="J46" s="133">
        <v>0</v>
      </c>
    </row>
    <row r="47" ht="20.1" customHeight="1" spans="1:10">
      <c r="A47" s="132" t="s">
        <v>753</v>
      </c>
      <c r="B47" s="132"/>
      <c r="C47" s="133">
        <v>10696</v>
      </c>
      <c r="D47" s="133">
        <v>10696</v>
      </c>
      <c r="E47" s="133">
        <v>10696</v>
      </c>
      <c r="F47" s="133">
        <v>0</v>
      </c>
      <c r="G47" s="133">
        <v>0</v>
      </c>
      <c r="H47" s="133">
        <v>0</v>
      </c>
      <c r="I47" s="133">
        <v>0</v>
      </c>
      <c r="J47" s="133">
        <v>0</v>
      </c>
    </row>
    <row r="48" ht="20.1" customHeight="1" spans="1:10">
      <c r="A48" s="132" t="s">
        <v>754</v>
      </c>
      <c r="B48" s="132" t="s">
        <v>755</v>
      </c>
      <c r="C48" s="133">
        <v>10696</v>
      </c>
      <c r="D48" s="133">
        <v>10696</v>
      </c>
      <c r="E48" s="133">
        <v>10696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</row>
    <row r="49" ht="20.1" customHeight="1" spans="1:10">
      <c r="A49" s="132" t="s">
        <v>756</v>
      </c>
      <c r="B49" s="132"/>
      <c r="C49" s="133">
        <v>6035</v>
      </c>
      <c r="D49" s="133">
        <v>6035</v>
      </c>
      <c r="E49" s="133">
        <v>6035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</row>
    <row r="50" ht="20.1" customHeight="1" spans="1:10">
      <c r="A50" s="132" t="s">
        <v>757</v>
      </c>
      <c r="B50" s="132" t="s">
        <v>758</v>
      </c>
      <c r="C50" s="133">
        <v>35</v>
      </c>
      <c r="D50" s="133">
        <v>35</v>
      </c>
      <c r="E50" s="133">
        <v>35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</row>
    <row r="51" ht="20.1" customHeight="1" spans="1:10">
      <c r="A51" s="132" t="s">
        <v>759</v>
      </c>
      <c r="B51" s="132" t="s">
        <v>662</v>
      </c>
      <c r="C51" s="133">
        <v>6000</v>
      </c>
      <c r="D51" s="133">
        <v>6000</v>
      </c>
      <c r="E51" s="133">
        <v>6000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</row>
    <row r="52" ht="20.1" customHeight="1" spans="1:10">
      <c r="A52" s="132" t="s">
        <v>760</v>
      </c>
      <c r="B52" s="132"/>
      <c r="C52" s="133">
        <v>41832</v>
      </c>
      <c r="D52" s="133">
        <v>23855.7136</v>
      </c>
      <c r="E52" s="133">
        <v>23555.7136</v>
      </c>
      <c r="F52" s="133">
        <v>0</v>
      </c>
      <c r="G52" s="133">
        <v>300</v>
      </c>
      <c r="H52" s="133">
        <v>17976.339049</v>
      </c>
      <c r="I52" s="133">
        <v>14866.02</v>
      </c>
      <c r="J52" s="133">
        <v>3110.319049</v>
      </c>
    </row>
    <row r="53" ht="20.1" customHeight="1" spans="1:10">
      <c r="A53" s="132" t="s">
        <v>761</v>
      </c>
      <c r="B53" s="132" t="s">
        <v>303</v>
      </c>
      <c r="C53" s="133">
        <v>41832.052649</v>
      </c>
      <c r="D53" s="133">
        <v>23855.7136</v>
      </c>
      <c r="E53" s="133">
        <v>23555.7136</v>
      </c>
      <c r="F53" s="133">
        <v>0</v>
      </c>
      <c r="G53" s="133">
        <v>300</v>
      </c>
      <c r="H53" s="133">
        <v>17976.339049</v>
      </c>
      <c r="I53" s="133">
        <v>14866.02</v>
      </c>
      <c r="J53" s="133">
        <v>3110.319049</v>
      </c>
    </row>
    <row r="54" ht="12.75" customHeight="1" spans="1:10">
      <c r="A54" s="134"/>
      <c r="B54" s="134"/>
      <c r="C54" s="134"/>
      <c r="D54" s="134"/>
      <c r="E54" s="134"/>
      <c r="F54" s="134"/>
      <c r="G54" s="134"/>
      <c r="H54" s="134"/>
      <c r="I54" s="134"/>
      <c r="J54" s="134"/>
    </row>
    <row r="55" ht="12.75" customHeight="1" spans="3:10">
      <c r="C55" s="134"/>
      <c r="D55" s="134"/>
      <c r="E55" s="134"/>
      <c r="F55" s="134"/>
      <c r="G55" s="134"/>
      <c r="H55" s="134"/>
      <c r="I55" s="134"/>
      <c r="J55" s="134"/>
    </row>
  </sheetData>
  <mergeCells count="3">
    <mergeCell ref="A4:A5"/>
    <mergeCell ref="B4:B5"/>
    <mergeCell ref="C4:C5"/>
  </mergeCells>
  <printOptions horizontalCentered="1"/>
  <pageMargins left="0.15625" right="0.15625" top="0.629166666666667" bottom="0.471527777777778" header="0.196527777777778" footer="0.196527777777778"/>
  <pageSetup paperSize="9" scale="9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showZeros="0" zoomScale="120" zoomScaleNormal="120"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33.6" customWidth="1"/>
    <col min="2" max="2" width="8.9" customWidth="1"/>
    <col min="3" max="3" width="9.5" customWidth="1"/>
    <col min="4" max="4" width="9.2" customWidth="1"/>
    <col min="5" max="5" width="8.1" customWidth="1"/>
    <col min="6" max="6" width="9.6" hidden="1" customWidth="1"/>
    <col min="7" max="7" width="9.2" hidden="1" customWidth="1"/>
    <col min="8" max="8" width="8.4" hidden="1" customWidth="1"/>
    <col min="9" max="9" width="41" customWidth="1"/>
    <col min="10" max="10" width="8.4" hidden="1" customWidth="1"/>
    <col min="11" max="11" width="8.2" hidden="1" customWidth="1"/>
    <col min="12" max="12" width="8.5" hidden="1" customWidth="1"/>
  </cols>
  <sheetData>
    <row r="1" ht="25.5" customHeight="1" spans="1:9">
      <c r="A1" s="71" t="s">
        <v>762</v>
      </c>
      <c r="B1" s="71"/>
      <c r="C1" s="71"/>
      <c r="D1" s="71"/>
      <c r="E1" s="71"/>
      <c r="F1" s="71"/>
      <c r="G1" s="71"/>
      <c r="H1" s="71"/>
      <c r="I1" s="71"/>
    </row>
    <row r="2" ht="27" spans="1:9">
      <c r="A2" s="88" t="s">
        <v>763</v>
      </c>
      <c r="B2" s="88"/>
      <c r="C2" s="88"/>
      <c r="D2" s="88"/>
      <c r="E2" s="88"/>
      <c r="F2" s="88"/>
      <c r="G2" s="88"/>
      <c r="H2" s="88"/>
      <c r="I2" s="88"/>
    </row>
    <row r="3" ht="18" customHeight="1" spans="1:9">
      <c r="A3" s="89" t="s">
        <v>2</v>
      </c>
      <c r="B3" s="89"/>
      <c r="C3" s="89"/>
      <c r="D3" s="89"/>
      <c r="E3" s="89"/>
      <c r="F3" s="89"/>
      <c r="G3" s="89"/>
      <c r="H3" s="89"/>
      <c r="I3" s="89"/>
    </row>
    <row r="4" ht="15.75" customHeight="1" spans="1:9">
      <c r="A4" s="90" t="s">
        <v>3</v>
      </c>
      <c r="B4" s="71"/>
      <c r="C4" s="71"/>
      <c r="D4" s="91"/>
      <c r="E4" s="91"/>
      <c r="F4" s="71"/>
      <c r="G4" s="71"/>
      <c r="H4" s="71"/>
      <c r="I4" s="110" t="s">
        <v>51</v>
      </c>
    </row>
    <row r="5" ht="17.25" customHeight="1" spans="1:9">
      <c r="A5" s="92" t="s">
        <v>162</v>
      </c>
      <c r="B5" s="93" t="s">
        <v>764</v>
      </c>
      <c r="C5" s="94" t="s">
        <v>254</v>
      </c>
      <c r="D5" s="95"/>
      <c r="E5" s="96"/>
      <c r="F5" s="94" t="s">
        <v>255</v>
      </c>
      <c r="G5" s="95"/>
      <c r="H5" s="96"/>
      <c r="I5" s="111" t="s">
        <v>166</v>
      </c>
    </row>
    <row r="6" ht="37.5" customHeight="1" spans="1:12">
      <c r="A6" s="97"/>
      <c r="B6" s="98"/>
      <c r="C6" s="99" t="s">
        <v>167</v>
      </c>
      <c r="D6" s="99" t="s">
        <v>765</v>
      </c>
      <c r="E6" s="99" t="s">
        <v>168</v>
      </c>
      <c r="F6" s="100" t="s">
        <v>257</v>
      </c>
      <c r="G6" s="99" t="s">
        <v>190</v>
      </c>
      <c r="H6" s="99" t="s">
        <v>168</v>
      </c>
      <c r="I6" s="112"/>
      <c r="J6" s="113" t="s">
        <v>766</v>
      </c>
      <c r="K6" s="113" t="s">
        <v>767</v>
      </c>
      <c r="L6" s="114" t="s">
        <v>768</v>
      </c>
    </row>
    <row r="7" ht="22.5" customHeight="1" spans="1:12">
      <c r="A7" s="101" t="s">
        <v>174</v>
      </c>
      <c r="B7" s="102">
        <f>SUM(B8:B11)</f>
        <v>444700</v>
      </c>
      <c r="C7" s="102">
        <f>SUM(C8:C11)</f>
        <v>515900</v>
      </c>
      <c r="D7" s="102">
        <f>SUM(D8:D11)</f>
        <v>71200</v>
      </c>
      <c r="E7" s="103">
        <f t="shared" ref="E7:E11" si="0">SUM(C7/B7)*100-100</f>
        <v>16.0107937935687</v>
      </c>
      <c r="F7" s="102">
        <f>SUM(F8:F10)</f>
        <v>261000</v>
      </c>
      <c r="G7" s="102">
        <f>SUM(G8:G10)</f>
        <v>-182950</v>
      </c>
      <c r="H7" s="103">
        <f>SUM(F7/B7)*100-100</f>
        <v>-41.3087474702046</v>
      </c>
      <c r="I7" s="115"/>
      <c r="J7" s="109"/>
      <c r="K7" s="109"/>
      <c r="L7" s="109"/>
    </row>
    <row r="8" ht="20.25" customHeight="1" spans="1:12">
      <c r="A8" s="104" t="s">
        <v>176</v>
      </c>
      <c r="B8" s="102">
        <f>'18基金收预'!F9</f>
        <v>74</v>
      </c>
      <c r="C8" s="102">
        <v>100</v>
      </c>
      <c r="D8" s="105">
        <f t="shared" ref="D8:D11" si="1">SUM(C8-B8)</f>
        <v>26</v>
      </c>
      <c r="E8" s="103">
        <f t="shared" si="0"/>
        <v>35.1351351351351</v>
      </c>
      <c r="F8" s="102"/>
      <c r="G8" s="105"/>
      <c r="H8" s="103"/>
      <c r="I8" s="115"/>
      <c r="J8" s="109"/>
      <c r="K8" s="109"/>
      <c r="L8" s="109"/>
    </row>
    <row r="9" ht="20.25" customHeight="1" spans="1:12">
      <c r="A9" s="104" t="s">
        <v>177</v>
      </c>
      <c r="B9" s="102">
        <f>'18基金收预'!F10</f>
        <v>430000</v>
      </c>
      <c r="C9" s="102">
        <v>500000</v>
      </c>
      <c r="D9" s="105">
        <f t="shared" si="1"/>
        <v>70000</v>
      </c>
      <c r="E9" s="103">
        <f t="shared" si="0"/>
        <v>16.2790697674419</v>
      </c>
      <c r="F9" s="102">
        <v>250000</v>
      </c>
      <c r="G9" s="105">
        <f>SUM(F9-B9)</f>
        <v>-180000</v>
      </c>
      <c r="H9" s="103">
        <f>SUM(F9/B9)*100-100</f>
        <v>-41.8604651162791</v>
      </c>
      <c r="I9" s="115"/>
      <c r="J9" s="109"/>
      <c r="K9" s="109"/>
      <c r="L9" s="109"/>
    </row>
    <row r="10" ht="20.25" customHeight="1" spans="1:12">
      <c r="A10" s="104" t="s">
        <v>178</v>
      </c>
      <c r="B10" s="102">
        <f>'18基金收预'!F11</f>
        <v>13950</v>
      </c>
      <c r="C10" s="102">
        <v>15000</v>
      </c>
      <c r="D10" s="105">
        <f t="shared" si="1"/>
        <v>1050</v>
      </c>
      <c r="E10" s="103">
        <f t="shared" si="0"/>
        <v>7.5268817204301</v>
      </c>
      <c r="F10" s="102">
        <v>11000</v>
      </c>
      <c r="G10" s="105">
        <f>SUM(F10-B10)</f>
        <v>-2950</v>
      </c>
      <c r="H10" s="103">
        <f>SUM(F10/B10)*100-100</f>
        <v>-21.1469534050179</v>
      </c>
      <c r="I10" s="115"/>
      <c r="J10" s="109"/>
      <c r="K10" s="109"/>
      <c r="L10" s="109"/>
    </row>
    <row r="11" ht="22.5" customHeight="1" spans="1:12">
      <c r="A11" s="104" t="s">
        <v>179</v>
      </c>
      <c r="B11" s="102">
        <f>'18基金收预'!F12</f>
        <v>676</v>
      </c>
      <c r="C11" s="102">
        <v>800</v>
      </c>
      <c r="D11" s="105">
        <f t="shared" si="1"/>
        <v>124</v>
      </c>
      <c r="E11" s="103">
        <f t="shared" si="0"/>
        <v>18.3431952662722</v>
      </c>
      <c r="F11" s="102"/>
      <c r="G11" s="102"/>
      <c r="H11" s="103"/>
      <c r="I11" s="115"/>
      <c r="J11" s="109"/>
      <c r="K11" s="109"/>
      <c r="L11" s="109"/>
    </row>
    <row r="12" ht="18.75" spans="1:12">
      <c r="A12" s="106"/>
      <c r="B12" s="107"/>
      <c r="C12" s="107"/>
      <c r="D12" s="107"/>
      <c r="E12" s="108"/>
      <c r="F12" s="108"/>
      <c r="G12" s="108"/>
      <c r="H12" s="108"/>
      <c r="I12" s="116"/>
      <c r="J12" s="117"/>
      <c r="K12" s="117"/>
      <c r="L12" s="117"/>
    </row>
    <row r="14" spans="2:3">
      <c r="B14" s="109"/>
      <c r="C14" s="109"/>
    </row>
  </sheetData>
  <mergeCells count="8">
    <mergeCell ref="A2:I2"/>
    <mergeCell ref="A3:I3"/>
    <mergeCell ref="D4:E4"/>
    <mergeCell ref="C5:E5"/>
    <mergeCell ref="F5:H5"/>
    <mergeCell ref="A5:A6"/>
    <mergeCell ref="B5:B6"/>
    <mergeCell ref="I5:I6"/>
  </mergeCells>
  <printOptions horizontalCentered="1"/>
  <pageMargins left="0.196527777777778" right="0.196527777777778" top="1.02361111111111" bottom="0.865972222222222" header="0.196527777777778" footer="0.196527777777778"/>
  <pageSetup paperSize="9" scale="9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Zeros="0" workbookViewId="0">
      <selection activeCell="A1" sqref="A1"/>
    </sheetView>
  </sheetViews>
  <sheetFormatPr defaultColWidth="9" defaultRowHeight="14.25" outlineLevelCol="6"/>
  <cols>
    <col min="1" max="1" width="30.5" customWidth="1"/>
    <col min="2" max="2" width="9.2" hidden="1" customWidth="1"/>
    <col min="3" max="3" width="11.2" customWidth="1"/>
    <col min="4" max="4" width="11.1" customWidth="1"/>
    <col min="5" max="5" width="8.7" customWidth="1"/>
    <col min="6" max="6" width="11.7" customWidth="1"/>
    <col min="7" max="7" width="55.1" customWidth="1"/>
    <col min="8" max="8" width="10.2" customWidth="1"/>
    <col min="9" max="9" width="11.2" customWidth="1"/>
    <col min="10" max="10" width="10.2" customWidth="1"/>
  </cols>
  <sheetData>
    <row r="1" ht="25.5" customHeight="1" spans="1:7">
      <c r="A1" s="71" t="s">
        <v>769</v>
      </c>
      <c r="B1" s="71"/>
      <c r="C1" s="71"/>
      <c r="D1" s="71"/>
      <c r="E1" s="71"/>
      <c r="F1" s="71"/>
      <c r="G1" s="71"/>
    </row>
    <row r="2" ht="33" customHeight="1" spans="1:7">
      <c r="A2" s="72" t="s">
        <v>770</v>
      </c>
      <c r="B2" s="72"/>
      <c r="C2" s="72"/>
      <c r="D2" s="72"/>
      <c r="E2" s="72"/>
      <c r="F2" s="72"/>
      <c r="G2" s="72"/>
    </row>
    <row r="3" ht="19.5" customHeight="1" spans="1:7">
      <c r="A3" s="73" t="s">
        <v>182</v>
      </c>
      <c r="B3" s="73"/>
      <c r="C3" s="73"/>
      <c r="D3" s="73"/>
      <c r="E3" s="73"/>
      <c r="F3" s="73"/>
      <c r="G3" s="73"/>
    </row>
    <row r="4" ht="15.75" spans="1:7">
      <c r="A4" s="74" t="s">
        <v>3</v>
      </c>
      <c r="B4" s="75"/>
      <c r="C4" s="75"/>
      <c r="D4" s="75"/>
      <c r="E4" s="75"/>
      <c r="F4" s="75"/>
      <c r="G4" s="76" t="s">
        <v>268</v>
      </c>
    </row>
    <row r="5" ht="18" customHeight="1" spans="1:7">
      <c r="A5" s="77" t="s">
        <v>286</v>
      </c>
      <c r="B5" s="78" t="s">
        <v>771</v>
      </c>
      <c r="C5" s="78" t="s">
        <v>772</v>
      </c>
      <c r="D5" s="78" t="s">
        <v>773</v>
      </c>
      <c r="E5" s="78" t="s">
        <v>774</v>
      </c>
      <c r="F5" s="78" t="s">
        <v>775</v>
      </c>
      <c r="G5" s="79" t="s">
        <v>776</v>
      </c>
    </row>
    <row r="6" ht="18" customHeight="1" spans="1:7">
      <c r="A6" s="77"/>
      <c r="B6" s="78"/>
      <c r="C6" s="78"/>
      <c r="D6" s="78"/>
      <c r="E6" s="78"/>
      <c r="F6" s="78"/>
      <c r="G6" s="80"/>
    </row>
    <row r="7" ht="22.5" customHeight="1" spans="1:7">
      <c r="A7" s="81" t="s">
        <v>777</v>
      </c>
      <c r="B7" s="82">
        <f>SUM(B9:B10)</f>
        <v>44800</v>
      </c>
      <c r="C7" s="83">
        <f>SUM(C8:C15)</f>
        <v>319900</v>
      </c>
      <c r="D7" s="83">
        <f>SUM(D8:D15)</f>
        <v>385785</v>
      </c>
      <c r="E7" s="83">
        <f>SUM(E8:E15)</f>
        <v>65885</v>
      </c>
      <c r="F7" s="84">
        <f>SUM(E7/C7)*100</f>
        <v>20.5954985933104</v>
      </c>
      <c r="G7" s="85">
        <f>SUM(G9:G10)</f>
        <v>0</v>
      </c>
    </row>
    <row r="8" ht="20.25" customHeight="1" spans="1:7">
      <c r="A8" s="86" t="s">
        <v>778</v>
      </c>
      <c r="B8" s="82"/>
      <c r="C8" s="83"/>
      <c r="D8" s="83"/>
      <c r="E8" s="83"/>
      <c r="F8" s="84"/>
      <c r="G8" s="85"/>
    </row>
    <row r="9" ht="20.25" customHeight="1" spans="1:7">
      <c r="A9" s="86" t="s">
        <v>779</v>
      </c>
      <c r="B9" s="82">
        <v>44600</v>
      </c>
      <c r="C9" s="83"/>
      <c r="D9" s="83"/>
      <c r="E9" s="83">
        <f t="shared" ref="E9:E15" si="0">SUM(D9-C9)</f>
        <v>0</v>
      </c>
      <c r="F9" s="84"/>
      <c r="G9" s="85"/>
    </row>
    <row r="10" ht="20.25" customHeight="1" spans="1:7">
      <c r="A10" s="86" t="s">
        <v>780</v>
      </c>
      <c r="B10" s="82">
        <v>200</v>
      </c>
      <c r="C10" s="83"/>
      <c r="D10" s="83"/>
      <c r="E10" s="83">
        <f t="shared" si="0"/>
        <v>0</v>
      </c>
      <c r="F10" s="84"/>
      <c r="G10" s="85"/>
    </row>
    <row r="11" ht="20.25" customHeight="1" spans="1:7">
      <c r="A11" s="86" t="s">
        <v>781</v>
      </c>
      <c r="B11" s="82" t="e">
        <f>SUM(C11,G11,#REF!)</f>
        <v>#REF!</v>
      </c>
      <c r="C11" s="83">
        <v>319900</v>
      </c>
      <c r="D11" s="87">
        <f>365900+19885</f>
        <v>385785</v>
      </c>
      <c r="E11" s="83">
        <f t="shared" si="0"/>
        <v>65885</v>
      </c>
      <c r="F11" s="84">
        <f t="shared" ref="F11" si="1">SUM(E11/C11)*100</f>
        <v>20.5954985933104</v>
      </c>
      <c r="G11" s="85" t="s">
        <v>782</v>
      </c>
    </row>
    <row r="12" ht="20.25" customHeight="1" spans="1:7">
      <c r="A12" s="86" t="s">
        <v>783</v>
      </c>
      <c r="B12" s="82"/>
      <c r="C12" s="83"/>
      <c r="D12" s="83"/>
      <c r="E12" s="83">
        <f t="shared" si="0"/>
        <v>0</v>
      </c>
      <c r="F12" s="84"/>
      <c r="G12" s="85"/>
    </row>
    <row r="13" ht="20.25" customHeight="1" spans="1:7">
      <c r="A13" s="86" t="s">
        <v>784</v>
      </c>
      <c r="B13" s="82"/>
      <c r="C13" s="83"/>
      <c r="D13" s="83"/>
      <c r="E13" s="83">
        <f t="shared" si="0"/>
        <v>0</v>
      </c>
      <c r="F13" s="84"/>
      <c r="G13" s="85"/>
    </row>
    <row r="14" ht="20.25" customHeight="1" spans="1:7">
      <c r="A14" s="86" t="s">
        <v>785</v>
      </c>
      <c r="B14" s="82"/>
      <c r="C14" s="83"/>
      <c r="D14" s="83"/>
      <c r="E14" s="83">
        <f t="shared" si="0"/>
        <v>0</v>
      </c>
      <c r="F14" s="84"/>
      <c r="G14" s="85"/>
    </row>
    <row r="15" ht="20.25" customHeight="1" spans="1:7">
      <c r="A15" s="86" t="s">
        <v>786</v>
      </c>
      <c r="B15" s="82"/>
      <c r="C15" s="83"/>
      <c r="D15" s="83"/>
      <c r="E15" s="83">
        <f t="shared" si="0"/>
        <v>0</v>
      </c>
      <c r="F15" s="84"/>
      <c r="G15" s="85"/>
    </row>
  </sheetData>
  <mergeCells count="9"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275" right="0.236111111111111" top="0.826388888888889" bottom="0.826388888888889" header="0.196527777777778" footer="0.156944444444444"/>
  <pageSetup paperSize="9" scale="9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8"/>
  <sheetViews>
    <sheetView showGridLines="0" showZeros="0" workbookViewId="0">
      <selection activeCell="A1" sqref="A1:C2"/>
    </sheetView>
  </sheetViews>
  <sheetFormatPr defaultColWidth="9.1" defaultRowHeight="14.25" outlineLevelCol="2"/>
  <cols>
    <col min="1" max="1" width="17.9" style="52" customWidth="1"/>
    <col min="2" max="2" width="35.2" style="52" customWidth="1"/>
    <col min="3" max="3" width="12.2" style="52" customWidth="1"/>
    <col min="4" max="251" width="9.1" style="52"/>
    <col min="252" max="252" width="12.1" style="52" customWidth="1"/>
    <col min="253" max="253" width="37.2" style="52" customWidth="1"/>
    <col min="254" max="255" width="16.5" style="52" customWidth="1"/>
    <col min="256" max="256" width="12.1" style="52" customWidth="1"/>
    <col min="257" max="257" width="35" style="52" customWidth="1"/>
    <col min="258" max="259" width="17" style="52" customWidth="1"/>
    <col min="260" max="507" width="9.1" style="52"/>
    <col min="508" max="508" width="12.1" style="52" customWidth="1"/>
    <col min="509" max="509" width="37.2" style="52" customWidth="1"/>
    <col min="510" max="511" width="16.5" style="52" customWidth="1"/>
    <col min="512" max="512" width="12.1" style="52" customWidth="1"/>
    <col min="513" max="513" width="35" style="52" customWidth="1"/>
    <col min="514" max="515" width="17" style="52" customWidth="1"/>
    <col min="516" max="763" width="9.1" style="52"/>
    <col min="764" max="764" width="12.1" style="52" customWidth="1"/>
    <col min="765" max="765" width="37.2" style="52" customWidth="1"/>
    <col min="766" max="767" width="16.5" style="52" customWidth="1"/>
    <col min="768" max="768" width="12.1" style="52" customWidth="1"/>
    <col min="769" max="769" width="35" style="52" customWidth="1"/>
    <col min="770" max="771" width="17" style="52" customWidth="1"/>
    <col min="772" max="1019" width="9.1" style="52"/>
    <col min="1020" max="1020" width="12.1" style="52" customWidth="1"/>
    <col min="1021" max="1021" width="37.2" style="52" customWidth="1"/>
    <col min="1022" max="1023" width="16.5" style="52" customWidth="1"/>
    <col min="1024" max="1024" width="12.1" style="52" customWidth="1"/>
    <col min="1025" max="1025" width="35" style="52" customWidth="1"/>
    <col min="1026" max="1027" width="17" style="52" customWidth="1"/>
    <col min="1028" max="1275" width="9.1" style="52"/>
    <col min="1276" max="1276" width="12.1" style="52" customWidth="1"/>
    <col min="1277" max="1277" width="37.2" style="52" customWidth="1"/>
    <col min="1278" max="1279" width="16.5" style="52" customWidth="1"/>
    <col min="1280" max="1280" width="12.1" style="52" customWidth="1"/>
    <col min="1281" max="1281" width="35" style="52" customWidth="1"/>
    <col min="1282" max="1283" width="17" style="52" customWidth="1"/>
    <col min="1284" max="1531" width="9.1" style="52"/>
    <col min="1532" max="1532" width="12.1" style="52" customWidth="1"/>
    <col min="1533" max="1533" width="37.2" style="52" customWidth="1"/>
    <col min="1534" max="1535" width="16.5" style="52" customWidth="1"/>
    <col min="1536" max="1536" width="12.1" style="52" customWidth="1"/>
    <col min="1537" max="1537" width="35" style="52" customWidth="1"/>
    <col min="1538" max="1539" width="17" style="52" customWidth="1"/>
    <col min="1540" max="1787" width="9.1" style="52"/>
    <col min="1788" max="1788" width="12.1" style="52" customWidth="1"/>
    <col min="1789" max="1789" width="37.2" style="52" customWidth="1"/>
    <col min="1790" max="1791" width="16.5" style="52" customWidth="1"/>
    <col min="1792" max="1792" width="12.1" style="52" customWidth="1"/>
    <col min="1793" max="1793" width="35" style="52" customWidth="1"/>
    <col min="1794" max="1795" width="17" style="52" customWidth="1"/>
    <col min="1796" max="2043" width="9.1" style="52"/>
    <col min="2044" max="2044" width="12.1" style="52" customWidth="1"/>
    <col min="2045" max="2045" width="37.2" style="52" customWidth="1"/>
    <col min="2046" max="2047" width="16.5" style="52" customWidth="1"/>
    <col min="2048" max="2048" width="12.1" style="52" customWidth="1"/>
    <col min="2049" max="2049" width="35" style="52" customWidth="1"/>
    <col min="2050" max="2051" width="17" style="52" customWidth="1"/>
    <col min="2052" max="2299" width="9.1" style="52"/>
    <col min="2300" max="2300" width="12.1" style="52" customWidth="1"/>
    <col min="2301" max="2301" width="37.2" style="52" customWidth="1"/>
    <col min="2302" max="2303" width="16.5" style="52" customWidth="1"/>
    <col min="2304" max="2304" width="12.1" style="52" customWidth="1"/>
    <col min="2305" max="2305" width="35" style="52" customWidth="1"/>
    <col min="2306" max="2307" width="17" style="52" customWidth="1"/>
    <col min="2308" max="2555" width="9.1" style="52"/>
    <col min="2556" max="2556" width="12.1" style="52" customWidth="1"/>
    <col min="2557" max="2557" width="37.2" style="52" customWidth="1"/>
    <col min="2558" max="2559" width="16.5" style="52" customWidth="1"/>
    <col min="2560" max="2560" width="12.1" style="52" customWidth="1"/>
    <col min="2561" max="2561" width="35" style="52" customWidth="1"/>
    <col min="2562" max="2563" width="17" style="52" customWidth="1"/>
    <col min="2564" max="2811" width="9.1" style="52"/>
    <col min="2812" max="2812" width="12.1" style="52" customWidth="1"/>
    <col min="2813" max="2813" width="37.2" style="52" customWidth="1"/>
    <col min="2814" max="2815" width="16.5" style="52" customWidth="1"/>
    <col min="2816" max="2816" width="12.1" style="52" customWidth="1"/>
    <col min="2817" max="2817" width="35" style="52" customWidth="1"/>
    <col min="2818" max="2819" width="17" style="52" customWidth="1"/>
    <col min="2820" max="3067" width="9.1" style="52"/>
    <col min="3068" max="3068" width="12.1" style="52" customWidth="1"/>
    <col min="3069" max="3069" width="37.2" style="52" customWidth="1"/>
    <col min="3070" max="3071" width="16.5" style="52" customWidth="1"/>
    <col min="3072" max="3072" width="12.1" style="52" customWidth="1"/>
    <col min="3073" max="3073" width="35" style="52" customWidth="1"/>
    <col min="3074" max="3075" width="17" style="52" customWidth="1"/>
    <col min="3076" max="3323" width="9.1" style="52"/>
    <col min="3324" max="3324" width="12.1" style="52" customWidth="1"/>
    <col min="3325" max="3325" width="37.2" style="52" customWidth="1"/>
    <col min="3326" max="3327" width="16.5" style="52" customWidth="1"/>
    <col min="3328" max="3328" width="12.1" style="52" customWidth="1"/>
    <col min="3329" max="3329" width="35" style="52" customWidth="1"/>
    <col min="3330" max="3331" width="17" style="52" customWidth="1"/>
    <col min="3332" max="3579" width="9.1" style="52"/>
    <col min="3580" max="3580" width="12.1" style="52" customWidth="1"/>
    <col min="3581" max="3581" width="37.2" style="52" customWidth="1"/>
    <col min="3582" max="3583" width="16.5" style="52" customWidth="1"/>
    <col min="3584" max="3584" width="12.1" style="52" customWidth="1"/>
    <col min="3585" max="3585" width="35" style="52" customWidth="1"/>
    <col min="3586" max="3587" width="17" style="52" customWidth="1"/>
    <col min="3588" max="3835" width="9.1" style="52"/>
    <col min="3836" max="3836" width="12.1" style="52" customWidth="1"/>
    <col min="3837" max="3837" width="37.2" style="52" customWidth="1"/>
    <col min="3838" max="3839" width="16.5" style="52" customWidth="1"/>
    <col min="3840" max="3840" width="12.1" style="52" customWidth="1"/>
    <col min="3841" max="3841" width="35" style="52" customWidth="1"/>
    <col min="3842" max="3843" width="17" style="52" customWidth="1"/>
    <col min="3844" max="4091" width="9.1" style="52"/>
    <col min="4092" max="4092" width="12.1" style="52" customWidth="1"/>
    <col min="4093" max="4093" width="37.2" style="52" customWidth="1"/>
    <col min="4094" max="4095" width="16.5" style="52" customWidth="1"/>
    <col min="4096" max="4096" width="12.1" style="52" customWidth="1"/>
    <col min="4097" max="4097" width="35" style="52" customWidth="1"/>
    <col min="4098" max="4099" width="17" style="52" customWidth="1"/>
    <col min="4100" max="4347" width="9.1" style="52"/>
    <col min="4348" max="4348" width="12.1" style="52" customWidth="1"/>
    <col min="4349" max="4349" width="37.2" style="52" customWidth="1"/>
    <col min="4350" max="4351" width="16.5" style="52" customWidth="1"/>
    <col min="4352" max="4352" width="12.1" style="52" customWidth="1"/>
    <col min="4353" max="4353" width="35" style="52" customWidth="1"/>
    <col min="4354" max="4355" width="17" style="52" customWidth="1"/>
    <col min="4356" max="4603" width="9.1" style="52"/>
    <col min="4604" max="4604" width="12.1" style="52" customWidth="1"/>
    <col min="4605" max="4605" width="37.2" style="52" customWidth="1"/>
    <col min="4606" max="4607" width="16.5" style="52" customWidth="1"/>
    <col min="4608" max="4608" width="12.1" style="52" customWidth="1"/>
    <col min="4609" max="4609" width="35" style="52" customWidth="1"/>
    <col min="4610" max="4611" width="17" style="52" customWidth="1"/>
    <col min="4612" max="4859" width="9.1" style="52"/>
    <col min="4860" max="4860" width="12.1" style="52" customWidth="1"/>
    <col min="4861" max="4861" width="37.2" style="52" customWidth="1"/>
    <col min="4862" max="4863" width="16.5" style="52" customWidth="1"/>
    <col min="4864" max="4864" width="12.1" style="52" customWidth="1"/>
    <col min="4865" max="4865" width="35" style="52" customWidth="1"/>
    <col min="4866" max="4867" width="17" style="52" customWidth="1"/>
    <col min="4868" max="5115" width="9.1" style="52"/>
    <col min="5116" max="5116" width="12.1" style="52" customWidth="1"/>
    <col min="5117" max="5117" width="37.2" style="52" customWidth="1"/>
    <col min="5118" max="5119" width="16.5" style="52" customWidth="1"/>
    <col min="5120" max="5120" width="12.1" style="52" customWidth="1"/>
    <col min="5121" max="5121" width="35" style="52" customWidth="1"/>
    <col min="5122" max="5123" width="17" style="52" customWidth="1"/>
    <col min="5124" max="5371" width="9.1" style="52"/>
    <col min="5372" max="5372" width="12.1" style="52" customWidth="1"/>
    <col min="5373" max="5373" width="37.2" style="52" customWidth="1"/>
    <col min="5374" max="5375" width="16.5" style="52" customWidth="1"/>
    <col min="5376" max="5376" width="12.1" style="52" customWidth="1"/>
    <col min="5377" max="5377" width="35" style="52" customWidth="1"/>
    <col min="5378" max="5379" width="17" style="52" customWidth="1"/>
    <col min="5380" max="5627" width="9.1" style="52"/>
    <col min="5628" max="5628" width="12.1" style="52" customWidth="1"/>
    <col min="5629" max="5629" width="37.2" style="52" customWidth="1"/>
    <col min="5630" max="5631" width="16.5" style="52" customWidth="1"/>
    <col min="5632" max="5632" width="12.1" style="52" customWidth="1"/>
    <col min="5633" max="5633" width="35" style="52" customWidth="1"/>
    <col min="5634" max="5635" width="17" style="52" customWidth="1"/>
    <col min="5636" max="5883" width="9.1" style="52"/>
    <col min="5884" max="5884" width="12.1" style="52" customWidth="1"/>
    <col min="5885" max="5885" width="37.2" style="52" customWidth="1"/>
    <col min="5886" max="5887" width="16.5" style="52" customWidth="1"/>
    <col min="5888" max="5888" width="12.1" style="52" customWidth="1"/>
    <col min="5889" max="5889" width="35" style="52" customWidth="1"/>
    <col min="5890" max="5891" width="17" style="52" customWidth="1"/>
    <col min="5892" max="6139" width="9.1" style="52"/>
    <col min="6140" max="6140" width="12.1" style="52" customWidth="1"/>
    <col min="6141" max="6141" width="37.2" style="52" customWidth="1"/>
    <col min="6142" max="6143" width="16.5" style="52" customWidth="1"/>
    <col min="6144" max="6144" width="12.1" style="52" customWidth="1"/>
    <col min="6145" max="6145" width="35" style="52" customWidth="1"/>
    <col min="6146" max="6147" width="17" style="52" customWidth="1"/>
    <col min="6148" max="6395" width="9.1" style="52"/>
    <col min="6396" max="6396" width="12.1" style="52" customWidth="1"/>
    <col min="6397" max="6397" width="37.2" style="52" customWidth="1"/>
    <col min="6398" max="6399" width="16.5" style="52" customWidth="1"/>
    <col min="6400" max="6400" width="12.1" style="52" customWidth="1"/>
    <col min="6401" max="6401" width="35" style="52" customWidth="1"/>
    <col min="6402" max="6403" width="17" style="52" customWidth="1"/>
    <col min="6404" max="6651" width="9.1" style="52"/>
    <col min="6652" max="6652" width="12.1" style="52" customWidth="1"/>
    <col min="6653" max="6653" width="37.2" style="52" customWidth="1"/>
    <col min="6654" max="6655" width="16.5" style="52" customWidth="1"/>
    <col min="6656" max="6656" width="12.1" style="52" customWidth="1"/>
    <col min="6657" max="6657" width="35" style="52" customWidth="1"/>
    <col min="6658" max="6659" width="17" style="52" customWidth="1"/>
    <col min="6660" max="6907" width="9.1" style="52"/>
    <col min="6908" max="6908" width="12.1" style="52" customWidth="1"/>
    <col min="6909" max="6909" width="37.2" style="52" customWidth="1"/>
    <col min="6910" max="6911" width="16.5" style="52" customWidth="1"/>
    <col min="6912" max="6912" width="12.1" style="52" customWidth="1"/>
    <col min="6913" max="6913" width="35" style="52" customWidth="1"/>
    <col min="6914" max="6915" width="17" style="52" customWidth="1"/>
    <col min="6916" max="7163" width="9.1" style="52"/>
    <col min="7164" max="7164" width="12.1" style="52" customWidth="1"/>
    <col min="7165" max="7165" width="37.2" style="52" customWidth="1"/>
    <col min="7166" max="7167" width="16.5" style="52" customWidth="1"/>
    <col min="7168" max="7168" width="12.1" style="52" customWidth="1"/>
    <col min="7169" max="7169" width="35" style="52" customWidth="1"/>
    <col min="7170" max="7171" width="17" style="52" customWidth="1"/>
    <col min="7172" max="7419" width="9.1" style="52"/>
    <col min="7420" max="7420" width="12.1" style="52" customWidth="1"/>
    <col min="7421" max="7421" width="37.2" style="52" customWidth="1"/>
    <col min="7422" max="7423" width="16.5" style="52" customWidth="1"/>
    <col min="7424" max="7424" width="12.1" style="52" customWidth="1"/>
    <col min="7425" max="7425" width="35" style="52" customWidth="1"/>
    <col min="7426" max="7427" width="17" style="52" customWidth="1"/>
    <col min="7428" max="7675" width="9.1" style="52"/>
    <col min="7676" max="7676" width="12.1" style="52" customWidth="1"/>
    <col min="7677" max="7677" width="37.2" style="52" customWidth="1"/>
    <col min="7678" max="7679" width="16.5" style="52" customWidth="1"/>
    <col min="7680" max="7680" width="12.1" style="52" customWidth="1"/>
    <col min="7681" max="7681" width="35" style="52" customWidth="1"/>
    <col min="7682" max="7683" width="17" style="52" customWidth="1"/>
    <col min="7684" max="7931" width="9.1" style="52"/>
    <col min="7932" max="7932" width="12.1" style="52" customWidth="1"/>
    <col min="7933" max="7933" width="37.2" style="52" customWidth="1"/>
    <col min="7934" max="7935" width="16.5" style="52" customWidth="1"/>
    <col min="7936" max="7936" width="12.1" style="52" customWidth="1"/>
    <col min="7937" max="7937" width="35" style="52" customWidth="1"/>
    <col min="7938" max="7939" width="17" style="52" customWidth="1"/>
    <col min="7940" max="8187" width="9.1" style="52"/>
    <col min="8188" max="8188" width="12.1" style="52" customWidth="1"/>
    <col min="8189" max="8189" width="37.2" style="52" customWidth="1"/>
    <col min="8190" max="8191" width="16.5" style="52" customWidth="1"/>
    <col min="8192" max="8192" width="12.1" style="52" customWidth="1"/>
    <col min="8193" max="8193" width="35" style="52" customWidth="1"/>
    <col min="8194" max="8195" width="17" style="52" customWidth="1"/>
    <col min="8196" max="8443" width="9.1" style="52"/>
    <col min="8444" max="8444" width="12.1" style="52" customWidth="1"/>
    <col min="8445" max="8445" width="37.2" style="52" customWidth="1"/>
    <col min="8446" max="8447" width="16.5" style="52" customWidth="1"/>
    <col min="8448" max="8448" width="12.1" style="52" customWidth="1"/>
    <col min="8449" max="8449" width="35" style="52" customWidth="1"/>
    <col min="8450" max="8451" width="17" style="52" customWidth="1"/>
    <col min="8452" max="8699" width="9.1" style="52"/>
    <col min="8700" max="8700" width="12.1" style="52" customWidth="1"/>
    <col min="8701" max="8701" width="37.2" style="52" customWidth="1"/>
    <col min="8702" max="8703" width="16.5" style="52" customWidth="1"/>
    <col min="8704" max="8704" width="12.1" style="52" customWidth="1"/>
    <col min="8705" max="8705" width="35" style="52" customWidth="1"/>
    <col min="8706" max="8707" width="17" style="52" customWidth="1"/>
    <col min="8708" max="8955" width="9.1" style="52"/>
    <col min="8956" max="8956" width="12.1" style="52" customWidth="1"/>
    <col min="8957" max="8957" width="37.2" style="52" customWidth="1"/>
    <col min="8958" max="8959" width="16.5" style="52" customWidth="1"/>
    <col min="8960" max="8960" width="12.1" style="52" customWidth="1"/>
    <col min="8961" max="8961" width="35" style="52" customWidth="1"/>
    <col min="8962" max="8963" width="17" style="52" customWidth="1"/>
    <col min="8964" max="9211" width="9.1" style="52"/>
    <col min="9212" max="9212" width="12.1" style="52" customWidth="1"/>
    <col min="9213" max="9213" width="37.2" style="52" customWidth="1"/>
    <col min="9214" max="9215" width="16.5" style="52" customWidth="1"/>
    <col min="9216" max="9216" width="12.1" style="52" customWidth="1"/>
    <col min="9217" max="9217" width="35" style="52" customWidth="1"/>
    <col min="9218" max="9219" width="17" style="52" customWidth="1"/>
    <col min="9220" max="9467" width="9.1" style="52"/>
    <col min="9468" max="9468" width="12.1" style="52" customWidth="1"/>
    <col min="9469" max="9469" width="37.2" style="52" customWidth="1"/>
    <col min="9470" max="9471" width="16.5" style="52" customWidth="1"/>
    <col min="9472" max="9472" width="12.1" style="52" customWidth="1"/>
    <col min="9473" max="9473" width="35" style="52" customWidth="1"/>
    <col min="9474" max="9475" width="17" style="52" customWidth="1"/>
    <col min="9476" max="9723" width="9.1" style="52"/>
    <col min="9724" max="9724" width="12.1" style="52" customWidth="1"/>
    <col min="9725" max="9725" width="37.2" style="52" customWidth="1"/>
    <col min="9726" max="9727" width="16.5" style="52" customWidth="1"/>
    <col min="9728" max="9728" width="12.1" style="52" customWidth="1"/>
    <col min="9729" max="9729" width="35" style="52" customWidth="1"/>
    <col min="9730" max="9731" width="17" style="52" customWidth="1"/>
    <col min="9732" max="9979" width="9.1" style="52"/>
    <col min="9980" max="9980" width="12.1" style="52" customWidth="1"/>
    <col min="9981" max="9981" width="37.2" style="52" customWidth="1"/>
    <col min="9982" max="9983" width="16.5" style="52" customWidth="1"/>
    <col min="9984" max="9984" width="12.1" style="52" customWidth="1"/>
    <col min="9985" max="9985" width="35" style="52" customWidth="1"/>
    <col min="9986" max="9987" width="17" style="52" customWidth="1"/>
    <col min="9988" max="10235" width="9.1" style="52"/>
    <col min="10236" max="10236" width="12.1" style="52" customWidth="1"/>
    <col min="10237" max="10237" width="37.2" style="52" customWidth="1"/>
    <col min="10238" max="10239" width="16.5" style="52" customWidth="1"/>
    <col min="10240" max="10240" width="12.1" style="52" customWidth="1"/>
    <col min="10241" max="10241" width="35" style="52" customWidth="1"/>
    <col min="10242" max="10243" width="17" style="52" customWidth="1"/>
    <col min="10244" max="10491" width="9.1" style="52"/>
    <col min="10492" max="10492" width="12.1" style="52" customWidth="1"/>
    <col min="10493" max="10493" width="37.2" style="52" customWidth="1"/>
    <col min="10494" max="10495" width="16.5" style="52" customWidth="1"/>
    <col min="10496" max="10496" width="12.1" style="52" customWidth="1"/>
    <col min="10497" max="10497" width="35" style="52" customWidth="1"/>
    <col min="10498" max="10499" width="17" style="52" customWidth="1"/>
    <col min="10500" max="10747" width="9.1" style="52"/>
    <col min="10748" max="10748" width="12.1" style="52" customWidth="1"/>
    <col min="10749" max="10749" width="37.2" style="52" customWidth="1"/>
    <col min="10750" max="10751" width="16.5" style="52" customWidth="1"/>
    <col min="10752" max="10752" width="12.1" style="52" customWidth="1"/>
    <col min="10753" max="10753" width="35" style="52" customWidth="1"/>
    <col min="10754" max="10755" width="17" style="52" customWidth="1"/>
    <col min="10756" max="11003" width="9.1" style="52"/>
    <col min="11004" max="11004" width="12.1" style="52" customWidth="1"/>
    <col min="11005" max="11005" width="37.2" style="52" customWidth="1"/>
    <col min="11006" max="11007" width="16.5" style="52" customWidth="1"/>
    <col min="11008" max="11008" width="12.1" style="52" customWidth="1"/>
    <col min="11009" max="11009" width="35" style="52" customWidth="1"/>
    <col min="11010" max="11011" width="17" style="52" customWidth="1"/>
    <col min="11012" max="11259" width="9.1" style="52"/>
    <col min="11260" max="11260" width="12.1" style="52" customWidth="1"/>
    <col min="11261" max="11261" width="37.2" style="52" customWidth="1"/>
    <col min="11262" max="11263" width="16.5" style="52" customWidth="1"/>
    <col min="11264" max="11264" width="12.1" style="52" customWidth="1"/>
    <col min="11265" max="11265" width="35" style="52" customWidth="1"/>
    <col min="11266" max="11267" width="17" style="52" customWidth="1"/>
    <col min="11268" max="11515" width="9.1" style="52"/>
    <col min="11516" max="11516" width="12.1" style="52" customWidth="1"/>
    <col min="11517" max="11517" width="37.2" style="52" customWidth="1"/>
    <col min="11518" max="11519" width="16.5" style="52" customWidth="1"/>
    <col min="11520" max="11520" width="12.1" style="52" customWidth="1"/>
    <col min="11521" max="11521" width="35" style="52" customWidth="1"/>
    <col min="11522" max="11523" width="17" style="52" customWidth="1"/>
    <col min="11524" max="11771" width="9.1" style="52"/>
    <col min="11772" max="11772" width="12.1" style="52" customWidth="1"/>
    <col min="11773" max="11773" width="37.2" style="52" customWidth="1"/>
    <col min="11774" max="11775" width="16.5" style="52" customWidth="1"/>
    <col min="11776" max="11776" width="12.1" style="52" customWidth="1"/>
    <col min="11777" max="11777" width="35" style="52" customWidth="1"/>
    <col min="11778" max="11779" width="17" style="52" customWidth="1"/>
    <col min="11780" max="12027" width="9.1" style="52"/>
    <col min="12028" max="12028" width="12.1" style="52" customWidth="1"/>
    <col min="12029" max="12029" width="37.2" style="52" customWidth="1"/>
    <col min="12030" max="12031" width="16.5" style="52" customWidth="1"/>
    <col min="12032" max="12032" width="12.1" style="52" customWidth="1"/>
    <col min="12033" max="12033" width="35" style="52" customWidth="1"/>
    <col min="12034" max="12035" width="17" style="52" customWidth="1"/>
    <col min="12036" max="12283" width="9.1" style="52"/>
    <col min="12284" max="12284" width="12.1" style="52" customWidth="1"/>
    <col min="12285" max="12285" width="37.2" style="52" customWidth="1"/>
    <col min="12286" max="12287" width="16.5" style="52" customWidth="1"/>
    <col min="12288" max="12288" width="12.1" style="52" customWidth="1"/>
    <col min="12289" max="12289" width="35" style="52" customWidth="1"/>
    <col min="12290" max="12291" width="17" style="52" customWidth="1"/>
    <col min="12292" max="12539" width="9.1" style="52"/>
    <col min="12540" max="12540" width="12.1" style="52" customWidth="1"/>
    <col min="12541" max="12541" width="37.2" style="52" customWidth="1"/>
    <col min="12542" max="12543" width="16.5" style="52" customWidth="1"/>
    <col min="12544" max="12544" width="12.1" style="52" customWidth="1"/>
    <col min="12545" max="12545" width="35" style="52" customWidth="1"/>
    <col min="12546" max="12547" width="17" style="52" customWidth="1"/>
    <col min="12548" max="12795" width="9.1" style="52"/>
    <col min="12796" max="12796" width="12.1" style="52" customWidth="1"/>
    <col min="12797" max="12797" width="37.2" style="52" customWidth="1"/>
    <col min="12798" max="12799" width="16.5" style="52" customWidth="1"/>
    <col min="12800" max="12800" width="12.1" style="52" customWidth="1"/>
    <col min="12801" max="12801" width="35" style="52" customWidth="1"/>
    <col min="12802" max="12803" width="17" style="52" customWidth="1"/>
    <col min="12804" max="13051" width="9.1" style="52"/>
    <col min="13052" max="13052" width="12.1" style="52" customWidth="1"/>
    <col min="13053" max="13053" width="37.2" style="52" customWidth="1"/>
    <col min="13054" max="13055" width="16.5" style="52" customWidth="1"/>
    <col min="13056" max="13056" width="12.1" style="52" customWidth="1"/>
    <col min="13057" max="13057" width="35" style="52" customWidth="1"/>
    <col min="13058" max="13059" width="17" style="52" customWidth="1"/>
    <col min="13060" max="13307" width="9.1" style="52"/>
    <col min="13308" max="13308" width="12.1" style="52" customWidth="1"/>
    <col min="13309" max="13309" width="37.2" style="52" customWidth="1"/>
    <col min="13310" max="13311" width="16.5" style="52" customWidth="1"/>
    <col min="13312" max="13312" width="12.1" style="52" customWidth="1"/>
    <col min="13313" max="13313" width="35" style="52" customWidth="1"/>
    <col min="13314" max="13315" width="17" style="52" customWidth="1"/>
    <col min="13316" max="13563" width="9.1" style="52"/>
    <col min="13564" max="13564" width="12.1" style="52" customWidth="1"/>
    <col min="13565" max="13565" width="37.2" style="52" customWidth="1"/>
    <col min="13566" max="13567" width="16.5" style="52" customWidth="1"/>
    <col min="13568" max="13568" width="12.1" style="52" customWidth="1"/>
    <col min="13569" max="13569" width="35" style="52" customWidth="1"/>
    <col min="13570" max="13571" width="17" style="52" customWidth="1"/>
    <col min="13572" max="13819" width="9.1" style="52"/>
    <col min="13820" max="13820" width="12.1" style="52" customWidth="1"/>
    <col min="13821" max="13821" width="37.2" style="52" customWidth="1"/>
    <col min="13822" max="13823" width="16.5" style="52" customWidth="1"/>
    <col min="13824" max="13824" width="12.1" style="52" customWidth="1"/>
    <col min="13825" max="13825" width="35" style="52" customWidth="1"/>
    <col min="13826" max="13827" width="17" style="52" customWidth="1"/>
    <col min="13828" max="14075" width="9.1" style="52"/>
    <col min="14076" max="14076" width="12.1" style="52" customWidth="1"/>
    <col min="14077" max="14077" width="37.2" style="52" customWidth="1"/>
    <col min="14078" max="14079" width="16.5" style="52" customWidth="1"/>
    <col min="14080" max="14080" width="12.1" style="52" customWidth="1"/>
    <col min="14081" max="14081" width="35" style="52" customWidth="1"/>
    <col min="14082" max="14083" width="17" style="52" customWidth="1"/>
    <col min="14084" max="14331" width="9.1" style="52"/>
    <col min="14332" max="14332" width="12.1" style="52" customWidth="1"/>
    <col min="14333" max="14333" width="37.2" style="52" customWidth="1"/>
    <col min="14334" max="14335" width="16.5" style="52" customWidth="1"/>
    <col min="14336" max="14336" width="12.1" style="52" customWidth="1"/>
    <col min="14337" max="14337" width="35" style="52" customWidth="1"/>
    <col min="14338" max="14339" width="17" style="52" customWidth="1"/>
    <col min="14340" max="14587" width="9.1" style="52"/>
    <col min="14588" max="14588" width="12.1" style="52" customWidth="1"/>
    <col min="14589" max="14589" width="37.2" style="52" customWidth="1"/>
    <col min="14590" max="14591" width="16.5" style="52" customWidth="1"/>
    <col min="14592" max="14592" width="12.1" style="52" customWidth="1"/>
    <col min="14593" max="14593" width="35" style="52" customWidth="1"/>
    <col min="14594" max="14595" width="17" style="52" customWidth="1"/>
    <col min="14596" max="14843" width="9.1" style="52"/>
    <col min="14844" max="14844" width="12.1" style="52" customWidth="1"/>
    <col min="14845" max="14845" width="37.2" style="52" customWidth="1"/>
    <col min="14846" max="14847" width="16.5" style="52" customWidth="1"/>
    <col min="14848" max="14848" width="12.1" style="52" customWidth="1"/>
    <col min="14849" max="14849" width="35" style="52" customWidth="1"/>
    <col min="14850" max="14851" width="17" style="52" customWidth="1"/>
    <col min="14852" max="15099" width="9.1" style="52"/>
    <col min="15100" max="15100" width="12.1" style="52" customWidth="1"/>
    <col min="15101" max="15101" width="37.2" style="52" customWidth="1"/>
    <col min="15102" max="15103" width="16.5" style="52" customWidth="1"/>
    <col min="15104" max="15104" width="12.1" style="52" customWidth="1"/>
    <col min="15105" max="15105" width="35" style="52" customWidth="1"/>
    <col min="15106" max="15107" width="17" style="52" customWidth="1"/>
    <col min="15108" max="15355" width="9.1" style="52"/>
    <col min="15356" max="15356" width="12.1" style="52" customWidth="1"/>
    <col min="15357" max="15357" width="37.2" style="52" customWidth="1"/>
    <col min="15358" max="15359" width="16.5" style="52" customWidth="1"/>
    <col min="15360" max="15360" width="12.1" style="52" customWidth="1"/>
    <col min="15361" max="15361" width="35" style="52" customWidth="1"/>
    <col min="15362" max="15363" width="17" style="52" customWidth="1"/>
    <col min="15364" max="15611" width="9.1" style="52"/>
    <col min="15612" max="15612" width="12.1" style="52" customWidth="1"/>
    <col min="15613" max="15613" width="37.2" style="52" customWidth="1"/>
    <col min="15614" max="15615" width="16.5" style="52" customWidth="1"/>
    <col min="15616" max="15616" width="12.1" style="52" customWidth="1"/>
    <col min="15617" max="15617" width="35" style="52" customWidth="1"/>
    <col min="15618" max="15619" width="17" style="52" customWidth="1"/>
    <col min="15620" max="15867" width="9.1" style="52"/>
    <col min="15868" max="15868" width="12.1" style="52" customWidth="1"/>
    <col min="15869" max="15869" width="37.2" style="52" customWidth="1"/>
    <col min="15870" max="15871" width="16.5" style="52" customWidth="1"/>
    <col min="15872" max="15872" width="12.1" style="52" customWidth="1"/>
    <col min="15873" max="15873" width="35" style="52" customWidth="1"/>
    <col min="15874" max="15875" width="17" style="52" customWidth="1"/>
    <col min="15876" max="16123" width="9.1" style="52"/>
    <col min="16124" max="16124" width="12.1" style="52" customWidth="1"/>
    <col min="16125" max="16125" width="37.2" style="52" customWidth="1"/>
    <col min="16126" max="16127" width="16.5" style="52" customWidth="1"/>
    <col min="16128" max="16128" width="12.1" style="52" customWidth="1"/>
    <col min="16129" max="16129" width="35" style="52" customWidth="1"/>
    <col min="16130" max="16131" width="17" style="52" customWidth="1"/>
    <col min="16132" max="16384" width="9.1" style="52"/>
  </cols>
  <sheetData>
    <row r="1" ht="24.6" customHeight="1" spans="1:3">
      <c r="A1" s="53" t="s">
        <v>787</v>
      </c>
      <c r="B1" s="54"/>
      <c r="C1" s="54"/>
    </row>
    <row r="2" ht="34.2" customHeight="1" spans="1:3">
      <c r="A2" s="55" t="s">
        <v>788</v>
      </c>
      <c r="B2" s="55"/>
      <c r="C2" s="55"/>
    </row>
    <row r="3" ht="16.95" customHeight="1" spans="1:3">
      <c r="A3" s="56" t="s">
        <v>268</v>
      </c>
      <c r="B3" s="56"/>
      <c r="C3" s="56"/>
    </row>
    <row r="4" ht="35.4" customHeight="1" spans="1:3">
      <c r="A4" s="57" t="s">
        <v>789</v>
      </c>
      <c r="B4" s="57" t="s">
        <v>790</v>
      </c>
      <c r="C4" s="58" t="s">
        <v>791</v>
      </c>
    </row>
    <row r="5" ht="16.95" customHeight="1" spans="1:3">
      <c r="A5" s="69"/>
      <c r="B5" s="57" t="s">
        <v>792</v>
      </c>
      <c r="C5" s="61">
        <f>C6</f>
        <v>40</v>
      </c>
    </row>
    <row r="6" ht="16.95" customHeight="1" spans="1:3">
      <c r="A6" s="59">
        <v>103</v>
      </c>
      <c r="B6" s="70" t="s">
        <v>793</v>
      </c>
      <c r="C6" s="61">
        <f>C7</f>
        <v>40</v>
      </c>
    </row>
    <row r="7" ht="16.95" customHeight="1" spans="1:3">
      <c r="A7" s="59">
        <v>10306</v>
      </c>
      <c r="B7" s="70" t="s">
        <v>794</v>
      </c>
      <c r="C7" s="61">
        <f>C8+C40+C45+C51+C55</f>
        <v>40</v>
      </c>
    </row>
    <row r="8" ht="16.95" customHeight="1" spans="1:3">
      <c r="A8" s="59">
        <v>1030601</v>
      </c>
      <c r="B8" s="70" t="s">
        <v>795</v>
      </c>
      <c r="C8" s="61">
        <f>SUM(C9:C39)</f>
        <v>40</v>
      </c>
    </row>
    <row r="9" ht="16.95" customHeight="1" spans="1:3">
      <c r="A9" s="59">
        <v>103060103</v>
      </c>
      <c r="B9" s="69" t="s">
        <v>796</v>
      </c>
      <c r="C9" s="64">
        <v>0</v>
      </c>
    </row>
    <row r="10" ht="16.95" customHeight="1" spans="1:3">
      <c r="A10" s="59">
        <v>103060104</v>
      </c>
      <c r="B10" s="69" t="s">
        <v>797</v>
      </c>
      <c r="C10" s="64">
        <v>0</v>
      </c>
    </row>
    <row r="11" ht="16.95" customHeight="1" spans="1:3">
      <c r="A11" s="59">
        <v>103060105</v>
      </c>
      <c r="B11" s="69" t="s">
        <v>798</v>
      </c>
      <c r="C11" s="64">
        <v>0</v>
      </c>
    </row>
    <row r="12" ht="16.95" customHeight="1" spans="1:3">
      <c r="A12" s="59">
        <v>103060106</v>
      </c>
      <c r="B12" s="69" t="s">
        <v>799</v>
      </c>
      <c r="C12" s="64">
        <v>0</v>
      </c>
    </row>
    <row r="13" ht="16.95" customHeight="1" spans="1:3">
      <c r="A13" s="59">
        <v>103060107</v>
      </c>
      <c r="B13" s="69" t="s">
        <v>800</v>
      </c>
      <c r="C13" s="64">
        <v>0</v>
      </c>
    </row>
    <row r="14" ht="16.95" customHeight="1" spans="1:3">
      <c r="A14" s="59">
        <v>103060108</v>
      </c>
      <c r="B14" s="69" t="s">
        <v>801</v>
      </c>
      <c r="C14" s="64">
        <v>0</v>
      </c>
    </row>
    <row r="15" ht="16.95" customHeight="1" spans="1:3">
      <c r="A15" s="59">
        <v>103060109</v>
      </c>
      <c r="B15" s="69" t="s">
        <v>802</v>
      </c>
      <c r="C15" s="64">
        <v>0</v>
      </c>
    </row>
    <row r="16" ht="16.95" customHeight="1" spans="1:3">
      <c r="A16" s="59">
        <v>103060112</v>
      </c>
      <c r="B16" s="69" t="s">
        <v>803</v>
      </c>
      <c r="C16" s="64">
        <v>0</v>
      </c>
    </row>
    <row r="17" ht="16.95" customHeight="1" spans="1:3">
      <c r="A17" s="59">
        <v>103060113</v>
      </c>
      <c r="B17" s="69" t="s">
        <v>804</v>
      </c>
      <c r="C17" s="64">
        <v>0</v>
      </c>
    </row>
    <row r="18" ht="16.95" customHeight="1" spans="1:3">
      <c r="A18" s="59">
        <v>103060114</v>
      </c>
      <c r="B18" s="69" t="s">
        <v>805</v>
      </c>
      <c r="C18" s="64">
        <v>0</v>
      </c>
    </row>
    <row r="19" ht="16.95" customHeight="1" spans="1:3">
      <c r="A19" s="59">
        <v>103060115</v>
      </c>
      <c r="B19" s="69" t="s">
        <v>806</v>
      </c>
      <c r="C19" s="64">
        <v>0</v>
      </c>
    </row>
    <row r="20" ht="16.95" customHeight="1" spans="1:3">
      <c r="A20" s="59">
        <v>103060116</v>
      </c>
      <c r="B20" s="69" t="s">
        <v>807</v>
      </c>
      <c r="C20" s="64">
        <v>0</v>
      </c>
    </row>
    <row r="21" ht="16.95" customHeight="1" spans="1:3">
      <c r="A21" s="59">
        <v>103060117</v>
      </c>
      <c r="B21" s="69" t="s">
        <v>808</v>
      </c>
      <c r="C21" s="64">
        <v>0</v>
      </c>
    </row>
    <row r="22" ht="16.95" customHeight="1" spans="1:3">
      <c r="A22" s="59">
        <v>103060118</v>
      </c>
      <c r="B22" s="69" t="s">
        <v>809</v>
      </c>
      <c r="C22" s="64">
        <v>0</v>
      </c>
    </row>
    <row r="23" ht="16.95" customHeight="1" spans="1:3">
      <c r="A23" s="59">
        <v>103060119</v>
      </c>
      <c r="B23" s="69" t="s">
        <v>810</v>
      </c>
      <c r="C23" s="64">
        <v>0</v>
      </c>
    </row>
    <row r="24" ht="16.95" customHeight="1" spans="1:3">
      <c r="A24" s="59">
        <v>103060120</v>
      </c>
      <c r="B24" s="69" t="s">
        <v>811</v>
      </c>
      <c r="C24" s="64">
        <v>0</v>
      </c>
    </row>
    <row r="25" ht="16.95" customHeight="1" spans="1:3">
      <c r="A25" s="59">
        <v>103060121</v>
      </c>
      <c r="B25" s="69" t="s">
        <v>812</v>
      </c>
      <c r="C25" s="64">
        <v>0</v>
      </c>
    </row>
    <row r="26" ht="16.95" customHeight="1" spans="1:3">
      <c r="A26" s="59">
        <v>103060122</v>
      </c>
      <c r="B26" s="69" t="s">
        <v>813</v>
      </c>
      <c r="C26" s="64">
        <v>0</v>
      </c>
    </row>
    <row r="27" ht="16.95" customHeight="1" spans="1:3">
      <c r="A27" s="59">
        <v>103060123</v>
      </c>
      <c r="B27" s="69" t="s">
        <v>814</v>
      </c>
      <c r="C27" s="64">
        <v>0</v>
      </c>
    </row>
    <row r="28" ht="16.95" customHeight="1" spans="1:3">
      <c r="A28" s="59">
        <v>103060124</v>
      </c>
      <c r="B28" s="69" t="s">
        <v>815</v>
      </c>
      <c r="C28" s="64">
        <v>0</v>
      </c>
    </row>
    <row r="29" ht="16.95" customHeight="1" spans="1:3">
      <c r="A29" s="59">
        <v>103060125</v>
      </c>
      <c r="B29" s="69" t="s">
        <v>816</v>
      </c>
      <c r="C29" s="64">
        <v>0</v>
      </c>
    </row>
    <row r="30" ht="16.95" customHeight="1" spans="1:3">
      <c r="A30" s="59">
        <v>103060126</v>
      </c>
      <c r="B30" s="69" t="s">
        <v>817</v>
      </c>
      <c r="C30" s="64">
        <v>0</v>
      </c>
    </row>
    <row r="31" ht="16.95" customHeight="1" spans="1:3">
      <c r="A31" s="59">
        <v>103060127</v>
      </c>
      <c r="B31" s="69" t="s">
        <v>818</v>
      </c>
      <c r="C31" s="64">
        <v>0</v>
      </c>
    </row>
    <row r="32" ht="16.95" customHeight="1" spans="1:3">
      <c r="A32" s="59">
        <v>103060128</v>
      </c>
      <c r="B32" s="69" t="s">
        <v>819</v>
      </c>
      <c r="C32" s="64">
        <v>0</v>
      </c>
    </row>
    <row r="33" ht="16.95" customHeight="1" spans="1:3">
      <c r="A33" s="59">
        <v>103060129</v>
      </c>
      <c r="B33" s="69" t="s">
        <v>820</v>
      </c>
      <c r="C33" s="64">
        <v>0</v>
      </c>
    </row>
    <row r="34" ht="16.95" customHeight="1" spans="1:3">
      <c r="A34" s="59">
        <v>103060130</v>
      </c>
      <c r="B34" s="69" t="s">
        <v>821</v>
      </c>
      <c r="C34" s="64">
        <v>0</v>
      </c>
    </row>
    <row r="35" ht="16.95" customHeight="1" spans="1:3">
      <c r="A35" s="59">
        <v>103060131</v>
      </c>
      <c r="B35" s="69" t="s">
        <v>822</v>
      </c>
      <c r="C35" s="64">
        <v>0</v>
      </c>
    </row>
    <row r="36" ht="16.95" customHeight="1" spans="1:3">
      <c r="A36" s="59">
        <v>103060132</v>
      </c>
      <c r="B36" s="69" t="s">
        <v>823</v>
      </c>
      <c r="C36" s="64">
        <v>0</v>
      </c>
    </row>
    <row r="37" ht="16.95" customHeight="1" spans="1:3">
      <c r="A37" s="59">
        <v>103060133</v>
      </c>
      <c r="B37" s="69" t="s">
        <v>824</v>
      </c>
      <c r="C37" s="64">
        <v>0</v>
      </c>
    </row>
    <row r="38" ht="16.95" customHeight="1" spans="1:3">
      <c r="A38" s="59">
        <v>103060134</v>
      </c>
      <c r="B38" s="69" t="s">
        <v>825</v>
      </c>
      <c r="C38" s="64">
        <v>0</v>
      </c>
    </row>
    <row r="39" ht="16.95" customHeight="1" spans="1:3">
      <c r="A39" s="59">
        <v>103060198</v>
      </c>
      <c r="B39" s="69" t="s">
        <v>826</v>
      </c>
      <c r="C39" s="64">
        <v>40</v>
      </c>
    </row>
    <row r="40" ht="16.95" customHeight="1" spans="1:3">
      <c r="A40" s="59">
        <v>1030602</v>
      </c>
      <c r="B40" s="70" t="s">
        <v>827</v>
      </c>
      <c r="C40" s="61">
        <f>SUM(C41:C44)</f>
        <v>0</v>
      </c>
    </row>
    <row r="41" ht="16.95" customHeight="1" spans="1:3">
      <c r="A41" s="59">
        <v>103060202</v>
      </c>
      <c r="B41" s="69" t="s">
        <v>828</v>
      </c>
      <c r="C41" s="64">
        <v>0</v>
      </c>
    </row>
    <row r="42" ht="16.95" customHeight="1" spans="1:3">
      <c r="A42" s="59">
        <v>103060203</v>
      </c>
      <c r="B42" s="69" t="s">
        <v>829</v>
      </c>
      <c r="C42" s="64">
        <v>0</v>
      </c>
    </row>
    <row r="43" ht="16.95" customHeight="1" spans="1:3">
      <c r="A43" s="59">
        <v>103060204</v>
      </c>
      <c r="B43" s="69" t="s">
        <v>830</v>
      </c>
      <c r="C43" s="64">
        <v>0</v>
      </c>
    </row>
    <row r="44" ht="16.95" customHeight="1" spans="1:3">
      <c r="A44" s="59">
        <v>103060298</v>
      </c>
      <c r="B44" s="69" t="s">
        <v>831</v>
      </c>
      <c r="C44" s="64">
        <v>0</v>
      </c>
    </row>
    <row r="45" ht="16.95" customHeight="1" spans="1:3">
      <c r="A45" s="59">
        <v>1030603</v>
      </c>
      <c r="B45" s="70" t="s">
        <v>832</v>
      </c>
      <c r="C45" s="61">
        <f>SUM(C46:C50)</f>
        <v>0</v>
      </c>
    </row>
    <row r="46" ht="16.95" customHeight="1" spans="1:3">
      <c r="A46" s="59">
        <v>103060301</v>
      </c>
      <c r="B46" s="69" t="s">
        <v>833</v>
      </c>
      <c r="C46" s="64">
        <v>0</v>
      </c>
    </row>
    <row r="47" ht="16.95" customHeight="1" spans="1:3">
      <c r="A47" s="59">
        <v>103060304</v>
      </c>
      <c r="B47" s="69" t="s">
        <v>834</v>
      </c>
      <c r="C47" s="64">
        <v>0</v>
      </c>
    </row>
    <row r="48" ht="16.95" customHeight="1" spans="1:3">
      <c r="A48" s="59">
        <v>103060305</v>
      </c>
      <c r="B48" s="69" t="s">
        <v>835</v>
      </c>
      <c r="C48" s="64">
        <v>0</v>
      </c>
    </row>
    <row r="49" ht="16.95" customHeight="1" spans="1:3">
      <c r="A49" s="59">
        <v>103060307</v>
      </c>
      <c r="B49" s="69" t="s">
        <v>836</v>
      </c>
      <c r="C49" s="64">
        <v>0</v>
      </c>
    </row>
    <row r="50" ht="16.95" customHeight="1" spans="1:3">
      <c r="A50" s="59">
        <v>103060398</v>
      </c>
      <c r="B50" s="69" t="s">
        <v>837</v>
      </c>
      <c r="C50" s="64">
        <v>0</v>
      </c>
    </row>
    <row r="51" ht="16.95" customHeight="1" spans="1:3">
      <c r="A51" s="59">
        <v>1030604</v>
      </c>
      <c r="B51" s="70" t="s">
        <v>838</v>
      </c>
      <c r="C51" s="61">
        <f>SUM(C52:C54)</f>
        <v>0</v>
      </c>
    </row>
    <row r="52" ht="16.95" customHeight="1" spans="1:3">
      <c r="A52" s="59">
        <v>103060401</v>
      </c>
      <c r="B52" s="69" t="s">
        <v>839</v>
      </c>
      <c r="C52" s="64">
        <v>0</v>
      </c>
    </row>
    <row r="53" ht="16.95" customHeight="1" spans="1:3">
      <c r="A53" s="59">
        <v>103060402</v>
      </c>
      <c r="B53" s="69" t="s">
        <v>840</v>
      </c>
      <c r="C53" s="64">
        <v>0</v>
      </c>
    </row>
    <row r="54" ht="16.95" customHeight="1" spans="1:3">
      <c r="A54" s="59">
        <v>103060498</v>
      </c>
      <c r="B54" s="69" t="s">
        <v>841</v>
      </c>
      <c r="C54" s="64">
        <v>0</v>
      </c>
    </row>
    <row r="55" ht="16.95" customHeight="1" spans="1:3">
      <c r="A55" s="59">
        <v>1030698</v>
      </c>
      <c r="B55" s="70" t="s">
        <v>842</v>
      </c>
      <c r="C55" s="64">
        <v>0</v>
      </c>
    </row>
    <row r="56" ht="16.95" customHeight="1" spans="1:3">
      <c r="A56" s="59"/>
      <c r="B56" s="68" t="s">
        <v>843</v>
      </c>
      <c r="C56" s="64"/>
    </row>
    <row r="57" ht="16.95" customHeight="1" spans="1:3">
      <c r="A57" s="59"/>
      <c r="B57" s="68" t="s">
        <v>844</v>
      </c>
      <c r="C57" s="64"/>
    </row>
    <row r="58" ht="16.95" customHeight="1" spans="1:3">
      <c r="A58" s="59"/>
      <c r="B58" s="68" t="s">
        <v>845</v>
      </c>
      <c r="C58" s="64">
        <v>40</v>
      </c>
    </row>
  </sheetData>
  <mergeCells count="2">
    <mergeCell ref="A2:C2"/>
    <mergeCell ref="A3:C3"/>
  </mergeCells>
  <printOptions horizontalCentered="1"/>
  <pageMargins left="0.747916666666667" right="0.747916666666667" top="0.984027777777778" bottom="0.984027777777778" header="0" footer="0"/>
  <pageSetup paperSize="9" scale="67" orientation="portrait" blackAndWhite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8"/>
  <sheetViews>
    <sheetView showGridLines="0" showZeros="0" workbookViewId="0">
      <selection activeCell="G11" sqref="G11"/>
    </sheetView>
  </sheetViews>
  <sheetFormatPr defaultColWidth="9.1" defaultRowHeight="14.25" outlineLevelCol="2"/>
  <cols>
    <col min="1" max="1" width="12.9" style="51" customWidth="1"/>
    <col min="2" max="2" width="40.9" style="52" customWidth="1"/>
    <col min="3" max="3" width="12.5" style="52" customWidth="1"/>
    <col min="4" max="251" width="9.1" style="52"/>
    <col min="252" max="252" width="12.1" style="52" customWidth="1"/>
    <col min="253" max="253" width="37.2" style="52" customWidth="1"/>
    <col min="254" max="255" width="16.5" style="52" customWidth="1"/>
    <col min="256" max="256" width="12.1" style="52" customWidth="1"/>
    <col min="257" max="257" width="35" style="52" customWidth="1"/>
    <col min="258" max="259" width="17" style="52" customWidth="1"/>
    <col min="260" max="507" width="9.1" style="52"/>
    <col min="508" max="508" width="12.1" style="52" customWidth="1"/>
    <col min="509" max="509" width="37.2" style="52" customWidth="1"/>
    <col min="510" max="511" width="16.5" style="52" customWidth="1"/>
    <col min="512" max="512" width="12.1" style="52" customWidth="1"/>
    <col min="513" max="513" width="35" style="52" customWidth="1"/>
    <col min="514" max="515" width="17" style="52" customWidth="1"/>
    <col min="516" max="763" width="9.1" style="52"/>
    <col min="764" max="764" width="12.1" style="52" customWidth="1"/>
    <col min="765" max="765" width="37.2" style="52" customWidth="1"/>
    <col min="766" max="767" width="16.5" style="52" customWidth="1"/>
    <col min="768" max="768" width="12.1" style="52" customWidth="1"/>
    <col min="769" max="769" width="35" style="52" customWidth="1"/>
    <col min="770" max="771" width="17" style="52" customWidth="1"/>
    <col min="772" max="1019" width="9.1" style="52"/>
    <col min="1020" max="1020" width="12.1" style="52" customWidth="1"/>
    <col min="1021" max="1021" width="37.2" style="52" customWidth="1"/>
    <col min="1022" max="1023" width="16.5" style="52" customWidth="1"/>
    <col min="1024" max="1024" width="12.1" style="52" customWidth="1"/>
    <col min="1025" max="1025" width="35" style="52" customWidth="1"/>
    <col min="1026" max="1027" width="17" style="52" customWidth="1"/>
    <col min="1028" max="1275" width="9.1" style="52"/>
    <col min="1276" max="1276" width="12.1" style="52" customWidth="1"/>
    <col min="1277" max="1277" width="37.2" style="52" customWidth="1"/>
    <col min="1278" max="1279" width="16.5" style="52" customWidth="1"/>
    <col min="1280" max="1280" width="12.1" style="52" customWidth="1"/>
    <col min="1281" max="1281" width="35" style="52" customWidth="1"/>
    <col min="1282" max="1283" width="17" style="52" customWidth="1"/>
    <col min="1284" max="1531" width="9.1" style="52"/>
    <col min="1532" max="1532" width="12.1" style="52" customWidth="1"/>
    <col min="1533" max="1533" width="37.2" style="52" customWidth="1"/>
    <col min="1534" max="1535" width="16.5" style="52" customWidth="1"/>
    <col min="1536" max="1536" width="12.1" style="52" customWidth="1"/>
    <col min="1537" max="1537" width="35" style="52" customWidth="1"/>
    <col min="1538" max="1539" width="17" style="52" customWidth="1"/>
    <col min="1540" max="1787" width="9.1" style="52"/>
    <col min="1788" max="1788" width="12.1" style="52" customWidth="1"/>
    <col min="1789" max="1789" width="37.2" style="52" customWidth="1"/>
    <col min="1790" max="1791" width="16.5" style="52" customWidth="1"/>
    <col min="1792" max="1792" width="12.1" style="52" customWidth="1"/>
    <col min="1793" max="1793" width="35" style="52" customWidth="1"/>
    <col min="1794" max="1795" width="17" style="52" customWidth="1"/>
    <col min="1796" max="2043" width="9.1" style="52"/>
    <col min="2044" max="2044" width="12.1" style="52" customWidth="1"/>
    <col min="2045" max="2045" width="37.2" style="52" customWidth="1"/>
    <col min="2046" max="2047" width="16.5" style="52" customWidth="1"/>
    <col min="2048" max="2048" width="12.1" style="52" customWidth="1"/>
    <col min="2049" max="2049" width="35" style="52" customWidth="1"/>
    <col min="2050" max="2051" width="17" style="52" customWidth="1"/>
    <col min="2052" max="2299" width="9.1" style="52"/>
    <col min="2300" max="2300" width="12.1" style="52" customWidth="1"/>
    <col min="2301" max="2301" width="37.2" style="52" customWidth="1"/>
    <col min="2302" max="2303" width="16.5" style="52" customWidth="1"/>
    <col min="2304" max="2304" width="12.1" style="52" customWidth="1"/>
    <col min="2305" max="2305" width="35" style="52" customWidth="1"/>
    <col min="2306" max="2307" width="17" style="52" customWidth="1"/>
    <col min="2308" max="2555" width="9.1" style="52"/>
    <col min="2556" max="2556" width="12.1" style="52" customWidth="1"/>
    <col min="2557" max="2557" width="37.2" style="52" customWidth="1"/>
    <col min="2558" max="2559" width="16.5" style="52" customWidth="1"/>
    <col min="2560" max="2560" width="12.1" style="52" customWidth="1"/>
    <col min="2561" max="2561" width="35" style="52" customWidth="1"/>
    <col min="2562" max="2563" width="17" style="52" customWidth="1"/>
    <col min="2564" max="2811" width="9.1" style="52"/>
    <col min="2812" max="2812" width="12.1" style="52" customWidth="1"/>
    <col min="2813" max="2813" width="37.2" style="52" customWidth="1"/>
    <col min="2814" max="2815" width="16.5" style="52" customWidth="1"/>
    <col min="2816" max="2816" width="12.1" style="52" customWidth="1"/>
    <col min="2817" max="2817" width="35" style="52" customWidth="1"/>
    <col min="2818" max="2819" width="17" style="52" customWidth="1"/>
    <col min="2820" max="3067" width="9.1" style="52"/>
    <col min="3068" max="3068" width="12.1" style="52" customWidth="1"/>
    <col min="3069" max="3069" width="37.2" style="52" customWidth="1"/>
    <col min="3070" max="3071" width="16.5" style="52" customWidth="1"/>
    <col min="3072" max="3072" width="12.1" style="52" customWidth="1"/>
    <col min="3073" max="3073" width="35" style="52" customWidth="1"/>
    <col min="3074" max="3075" width="17" style="52" customWidth="1"/>
    <col min="3076" max="3323" width="9.1" style="52"/>
    <col min="3324" max="3324" width="12.1" style="52" customWidth="1"/>
    <col min="3325" max="3325" width="37.2" style="52" customWidth="1"/>
    <col min="3326" max="3327" width="16.5" style="52" customWidth="1"/>
    <col min="3328" max="3328" width="12.1" style="52" customWidth="1"/>
    <col min="3329" max="3329" width="35" style="52" customWidth="1"/>
    <col min="3330" max="3331" width="17" style="52" customWidth="1"/>
    <col min="3332" max="3579" width="9.1" style="52"/>
    <col min="3580" max="3580" width="12.1" style="52" customWidth="1"/>
    <col min="3581" max="3581" width="37.2" style="52" customWidth="1"/>
    <col min="3582" max="3583" width="16.5" style="52" customWidth="1"/>
    <col min="3584" max="3584" width="12.1" style="52" customWidth="1"/>
    <col min="3585" max="3585" width="35" style="52" customWidth="1"/>
    <col min="3586" max="3587" width="17" style="52" customWidth="1"/>
    <col min="3588" max="3835" width="9.1" style="52"/>
    <col min="3836" max="3836" width="12.1" style="52" customWidth="1"/>
    <col min="3837" max="3837" width="37.2" style="52" customWidth="1"/>
    <col min="3838" max="3839" width="16.5" style="52" customWidth="1"/>
    <col min="3840" max="3840" width="12.1" style="52" customWidth="1"/>
    <col min="3841" max="3841" width="35" style="52" customWidth="1"/>
    <col min="3842" max="3843" width="17" style="52" customWidth="1"/>
    <col min="3844" max="4091" width="9.1" style="52"/>
    <col min="4092" max="4092" width="12.1" style="52" customWidth="1"/>
    <col min="4093" max="4093" width="37.2" style="52" customWidth="1"/>
    <col min="4094" max="4095" width="16.5" style="52" customWidth="1"/>
    <col min="4096" max="4096" width="12.1" style="52" customWidth="1"/>
    <col min="4097" max="4097" width="35" style="52" customWidth="1"/>
    <col min="4098" max="4099" width="17" style="52" customWidth="1"/>
    <col min="4100" max="4347" width="9.1" style="52"/>
    <col min="4348" max="4348" width="12.1" style="52" customWidth="1"/>
    <col min="4349" max="4349" width="37.2" style="52" customWidth="1"/>
    <col min="4350" max="4351" width="16.5" style="52" customWidth="1"/>
    <col min="4352" max="4352" width="12.1" style="52" customWidth="1"/>
    <col min="4353" max="4353" width="35" style="52" customWidth="1"/>
    <col min="4354" max="4355" width="17" style="52" customWidth="1"/>
    <col min="4356" max="4603" width="9.1" style="52"/>
    <col min="4604" max="4604" width="12.1" style="52" customWidth="1"/>
    <col min="4605" max="4605" width="37.2" style="52" customWidth="1"/>
    <col min="4606" max="4607" width="16.5" style="52" customWidth="1"/>
    <col min="4608" max="4608" width="12.1" style="52" customWidth="1"/>
    <col min="4609" max="4609" width="35" style="52" customWidth="1"/>
    <col min="4610" max="4611" width="17" style="52" customWidth="1"/>
    <col min="4612" max="4859" width="9.1" style="52"/>
    <col min="4860" max="4860" width="12.1" style="52" customWidth="1"/>
    <col min="4861" max="4861" width="37.2" style="52" customWidth="1"/>
    <col min="4862" max="4863" width="16.5" style="52" customWidth="1"/>
    <col min="4864" max="4864" width="12.1" style="52" customWidth="1"/>
    <col min="4865" max="4865" width="35" style="52" customWidth="1"/>
    <col min="4866" max="4867" width="17" style="52" customWidth="1"/>
    <col min="4868" max="5115" width="9.1" style="52"/>
    <col min="5116" max="5116" width="12.1" style="52" customWidth="1"/>
    <col min="5117" max="5117" width="37.2" style="52" customWidth="1"/>
    <col min="5118" max="5119" width="16.5" style="52" customWidth="1"/>
    <col min="5120" max="5120" width="12.1" style="52" customWidth="1"/>
    <col min="5121" max="5121" width="35" style="52" customWidth="1"/>
    <col min="5122" max="5123" width="17" style="52" customWidth="1"/>
    <col min="5124" max="5371" width="9.1" style="52"/>
    <col min="5372" max="5372" width="12.1" style="52" customWidth="1"/>
    <col min="5373" max="5373" width="37.2" style="52" customWidth="1"/>
    <col min="5374" max="5375" width="16.5" style="52" customWidth="1"/>
    <col min="5376" max="5376" width="12.1" style="52" customWidth="1"/>
    <col min="5377" max="5377" width="35" style="52" customWidth="1"/>
    <col min="5378" max="5379" width="17" style="52" customWidth="1"/>
    <col min="5380" max="5627" width="9.1" style="52"/>
    <col min="5628" max="5628" width="12.1" style="52" customWidth="1"/>
    <col min="5629" max="5629" width="37.2" style="52" customWidth="1"/>
    <col min="5630" max="5631" width="16.5" style="52" customWidth="1"/>
    <col min="5632" max="5632" width="12.1" style="52" customWidth="1"/>
    <col min="5633" max="5633" width="35" style="52" customWidth="1"/>
    <col min="5634" max="5635" width="17" style="52" customWidth="1"/>
    <col min="5636" max="5883" width="9.1" style="52"/>
    <col min="5884" max="5884" width="12.1" style="52" customWidth="1"/>
    <col min="5885" max="5885" width="37.2" style="52" customWidth="1"/>
    <col min="5886" max="5887" width="16.5" style="52" customWidth="1"/>
    <col min="5888" max="5888" width="12.1" style="52" customWidth="1"/>
    <col min="5889" max="5889" width="35" style="52" customWidth="1"/>
    <col min="5890" max="5891" width="17" style="52" customWidth="1"/>
    <col min="5892" max="6139" width="9.1" style="52"/>
    <col min="6140" max="6140" width="12.1" style="52" customWidth="1"/>
    <col min="6141" max="6141" width="37.2" style="52" customWidth="1"/>
    <col min="6142" max="6143" width="16.5" style="52" customWidth="1"/>
    <col min="6144" max="6144" width="12.1" style="52" customWidth="1"/>
    <col min="6145" max="6145" width="35" style="52" customWidth="1"/>
    <col min="6146" max="6147" width="17" style="52" customWidth="1"/>
    <col min="6148" max="6395" width="9.1" style="52"/>
    <col min="6396" max="6396" width="12.1" style="52" customWidth="1"/>
    <col min="6397" max="6397" width="37.2" style="52" customWidth="1"/>
    <col min="6398" max="6399" width="16.5" style="52" customWidth="1"/>
    <col min="6400" max="6400" width="12.1" style="52" customWidth="1"/>
    <col min="6401" max="6401" width="35" style="52" customWidth="1"/>
    <col min="6402" max="6403" width="17" style="52" customWidth="1"/>
    <col min="6404" max="6651" width="9.1" style="52"/>
    <col min="6652" max="6652" width="12.1" style="52" customWidth="1"/>
    <col min="6653" max="6653" width="37.2" style="52" customWidth="1"/>
    <col min="6654" max="6655" width="16.5" style="52" customWidth="1"/>
    <col min="6656" max="6656" width="12.1" style="52" customWidth="1"/>
    <col min="6657" max="6657" width="35" style="52" customWidth="1"/>
    <col min="6658" max="6659" width="17" style="52" customWidth="1"/>
    <col min="6660" max="6907" width="9.1" style="52"/>
    <col min="6908" max="6908" width="12.1" style="52" customWidth="1"/>
    <col min="6909" max="6909" width="37.2" style="52" customWidth="1"/>
    <col min="6910" max="6911" width="16.5" style="52" customWidth="1"/>
    <col min="6912" max="6912" width="12.1" style="52" customWidth="1"/>
    <col min="6913" max="6913" width="35" style="52" customWidth="1"/>
    <col min="6914" max="6915" width="17" style="52" customWidth="1"/>
    <col min="6916" max="7163" width="9.1" style="52"/>
    <col min="7164" max="7164" width="12.1" style="52" customWidth="1"/>
    <col min="7165" max="7165" width="37.2" style="52" customWidth="1"/>
    <col min="7166" max="7167" width="16.5" style="52" customWidth="1"/>
    <col min="7168" max="7168" width="12.1" style="52" customWidth="1"/>
    <col min="7169" max="7169" width="35" style="52" customWidth="1"/>
    <col min="7170" max="7171" width="17" style="52" customWidth="1"/>
    <col min="7172" max="7419" width="9.1" style="52"/>
    <col min="7420" max="7420" width="12.1" style="52" customWidth="1"/>
    <col min="7421" max="7421" width="37.2" style="52" customWidth="1"/>
    <col min="7422" max="7423" width="16.5" style="52" customWidth="1"/>
    <col min="7424" max="7424" width="12.1" style="52" customWidth="1"/>
    <col min="7425" max="7425" width="35" style="52" customWidth="1"/>
    <col min="7426" max="7427" width="17" style="52" customWidth="1"/>
    <col min="7428" max="7675" width="9.1" style="52"/>
    <col min="7676" max="7676" width="12.1" style="52" customWidth="1"/>
    <col min="7677" max="7677" width="37.2" style="52" customWidth="1"/>
    <col min="7678" max="7679" width="16.5" style="52" customWidth="1"/>
    <col min="7680" max="7680" width="12.1" style="52" customWidth="1"/>
    <col min="7681" max="7681" width="35" style="52" customWidth="1"/>
    <col min="7682" max="7683" width="17" style="52" customWidth="1"/>
    <col min="7684" max="7931" width="9.1" style="52"/>
    <col min="7932" max="7932" width="12.1" style="52" customWidth="1"/>
    <col min="7933" max="7933" width="37.2" style="52" customWidth="1"/>
    <col min="7934" max="7935" width="16.5" style="52" customWidth="1"/>
    <col min="7936" max="7936" width="12.1" style="52" customWidth="1"/>
    <col min="7937" max="7937" width="35" style="52" customWidth="1"/>
    <col min="7938" max="7939" width="17" style="52" customWidth="1"/>
    <col min="7940" max="8187" width="9.1" style="52"/>
    <col min="8188" max="8188" width="12.1" style="52" customWidth="1"/>
    <col min="8189" max="8189" width="37.2" style="52" customWidth="1"/>
    <col min="8190" max="8191" width="16.5" style="52" customWidth="1"/>
    <col min="8192" max="8192" width="12.1" style="52" customWidth="1"/>
    <col min="8193" max="8193" width="35" style="52" customWidth="1"/>
    <col min="8194" max="8195" width="17" style="52" customWidth="1"/>
    <col min="8196" max="8443" width="9.1" style="52"/>
    <col min="8444" max="8444" width="12.1" style="52" customWidth="1"/>
    <col min="8445" max="8445" width="37.2" style="52" customWidth="1"/>
    <col min="8446" max="8447" width="16.5" style="52" customWidth="1"/>
    <col min="8448" max="8448" width="12.1" style="52" customWidth="1"/>
    <col min="8449" max="8449" width="35" style="52" customWidth="1"/>
    <col min="8450" max="8451" width="17" style="52" customWidth="1"/>
    <col min="8452" max="8699" width="9.1" style="52"/>
    <col min="8700" max="8700" width="12.1" style="52" customWidth="1"/>
    <col min="8701" max="8701" width="37.2" style="52" customWidth="1"/>
    <col min="8702" max="8703" width="16.5" style="52" customWidth="1"/>
    <col min="8704" max="8704" width="12.1" style="52" customWidth="1"/>
    <col min="8705" max="8705" width="35" style="52" customWidth="1"/>
    <col min="8706" max="8707" width="17" style="52" customWidth="1"/>
    <col min="8708" max="8955" width="9.1" style="52"/>
    <col min="8956" max="8956" width="12.1" style="52" customWidth="1"/>
    <col min="8957" max="8957" width="37.2" style="52" customWidth="1"/>
    <col min="8958" max="8959" width="16.5" style="52" customWidth="1"/>
    <col min="8960" max="8960" width="12.1" style="52" customWidth="1"/>
    <col min="8961" max="8961" width="35" style="52" customWidth="1"/>
    <col min="8962" max="8963" width="17" style="52" customWidth="1"/>
    <col min="8964" max="9211" width="9.1" style="52"/>
    <col min="9212" max="9212" width="12.1" style="52" customWidth="1"/>
    <col min="9213" max="9213" width="37.2" style="52" customWidth="1"/>
    <col min="9214" max="9215" width="16.5" style="52" customWidth="1"/>
    <col min="9216" max="9216" width="12.1" style="52" customWidth="1"/>
    <col min="9217" max="9217" width="35" style="52" customWidth="1"/>
    <col min="9218" max="9219" width="17" style="52" customWidth="1"/>
    <col min="9220" max="9467" width="9.1" style="52"/>
    <col min="9468" max="9468" width="12.1" style="52" customWidth="1"/>
    <col min="9469" max="9469" width="37.2" style="52" customWidth="1"/>
    <col min="9470" max="9471" width="16.5" style="52" customWidth="1"/>
    <col min="9472" max="9472" width="12.1" style="52" customWidth="1"/>
    <col min="9473" max="9473" width="35" style="52" customWidth="1"/>
    <col min="9474" max="9475" width="17" style="52" customWidth="1"/>
    <col min="9476" max="9723" width="9.1" style="52"/>
    <col min="9724" max="9724" width="12.1" style="52" customWidth="1"/>
    <col min="9725" max="9725" width="37.2" style="52" customWidth="1"/>
    <col min="9726" max="9727" width="16.5" style="52" customWidth="1"/>
    <col min="9728" max="9728" width="12.1" style="52" customWidth="1"/>
    <col min="9729" max="9729" width="35" style="52" customWidth="1"/>
    <col min="9730" max="9731" width="17" style="52" customWidth="1"/>
    <col min="9732" max="9979" width="9.1" style="52"/>
    <col min="9980" max="9980" width="12.1" style="52" customWidth="1"/>
    <col min="9981" max="9981" width="37.2" style="52" customWidth="1"/>
    <col min="9982" max="9983" width="16.5" style="52" customWidth="1"/>
    <col min="9984" max="9984" width="12.1" style="52" customWidth="1"/>
    <col min="9985" max="9985" width="35" style="52" customWidth="1"/>
    <col min="9986" max="9987" width="17" style="52" customWidth="1"/>
    <col min="9988" max="10235" width="9.1" style="52"/>
    <col min="10236" max="10236" width="12.1" style="52" customWidth="1"/>
    <col min="10237" max="10237" width="37.2" style="52" customWidth="1"/>
    <col min="10238" max="10239" width="16.5" style="52" customWidth="1"/>
    <col min="10240" max="10240" width="12.1" style="52" customWidth="1"/>
    <col min="10241" max="10241" width="35" style="52" customWidth="1"/>
    <col min="10242" max="10243" width="17" style="52" customWidth="1"/>
    <col min="10244" max="10491" width="9.1" style="52"/>
    <col min="10492" max="10492" width="12.1" style="52" customWidth="1"/>
    <col min="10493" max="10493" width="37.2" style="52" customWidth="1"/>
    <col min="10494" max="10495" width="16.5" style="52" customWidth="1"/>
    <col min="10496" max="10496" width="12.1" style="52" customWidth="1"/>
    <col min="10497" max="10497" width="35" style="52" customWidth="1"/>
    <col min="10498" max="10499" width="17" style="52" customWidth="1"/>
    <col min="10500" max="10747" width="9.1" style="52"/>
    <col min="10748" max="10748" width="12.1" style="52" customWidth="1"/>
    <col min="10749" max="10749" width="37.2" style="52" customWidth="1"/>
    <col min="10750" max="10751" width="16.5" style="52" customWidth="1"/>
    <col min="10752" max="10752" width="12.1" style="52" customWidth="1"/>
    <col min="10753" max="10753" width="35" style="52" customWidth="1"/>
    <col min="10754" max="10755" width="17" style="52" customWidth="1"/>
    <col min="10756" max="11003" width="9.1" style="52"/>
    <col min="11004" max="11004" width="12.1" style="52" customWidth="1"/>
    <col min="11005" max="11005" width="37.2" style="52" customWidth="1"/>
    <col min="11006" max="11007" width="16.5" style="52" customWidth="1"/>
    <col min="11008" max="11008" width="12.1" style="52" customWidth="1"/>
    <col min="11009" max="11009" width="35" style="52" customWidth="1"/>
    <col min="11010" max="11011" width="17" style="52" customWidth="1"/>
    <col min="11012" max="11259" width="9.1" style="52"/>
    <col min="11260" max="11260" width="12.1" style="52" customWidth="1"/>
    <col min="11261" max="11261" width="37.2" style="52" customWidth="1"/>
    <col min="11262" max="11263" width="16.5" style="52" customWidth="1"/>
    <col min="11264" max="11264" width="12.1" style="52" customWidth="1"/>
    <col min="11265" max="11265" width="35" style="52" customWidth="1"/>
    <col min="11266" max="11267" width="17" style="52" customWidth="1"/>
    <col min="11268" max="11515" width="9.1" style="52"/>
    <col min="11516" max="11516" width="12.1" style="52" customWidth="1"/>
    <col min="11517" max="11517" width="37.2" style="52" customWidth="1"/>
    <col min="11518" max="11519" width="16.5" style="52" customWidth="1"/>
    <col min="11520" max="11520" width="12.1" style="52" customWidth="1"/>
    <col min="11521" max="11521" width="35" style="52" customWidth="1"/>
    <col min="11522" max="11523" width="17" style="52" customWidth="1"/>
    <col min="11524" max="11771" width="9.1" style="52"/>
    <col min="11772" max="11772" width="12.1" style="52" customWidth="1"/>
    <col min="11773" max="11773" width="37.2" style="52" customWidth="1"/>
    <col min="11774" max="11775" width="16.5" style="52" customWidth="1"/>
    <col min="11776" max="11776" width="12.1" style="52" customWidth="1"/>
    <col min="11777" max="11777" width="35" style="52" customWidth="1"/>
    <col min="11778" max="11779" width="17" style="52" customWidth="1"/>
    <col min="11780" max="12027" width="9.1" style="52"/>
    <col min="12028" max="12028" width="12.1" style="52" customWidth="1"/>
    <col min="12029" max="12029" width="37.2" style="52" customWidth="1"/>
    <col min="12030" max="12031" width="16.5" style="52" customWidth="1"/>
    <col min="12032" max="12032" width="12.1" style="52" customWidth="1"/>
    <col min="12033" max="12033" width="35" style="52" customWidth="1"/>
    <col min="12034" max="12035" width="17" style="52" customWidth="1"/>
    <col min="12036" max="12283" width="9.1" style="52"/>
    <col min="12284" max="12284" width="12.1" style="52" customWidth="1"/>
    <col min="12285" max="12285" width="37.2" style="52" customWidth="1"/>
    <col min="12286" max="12287" width="16.5" style="52" customWidth="1"/>
    <col min="12288" max="12288" width="12.1" style="52" customWidth="1"/>
    <col min="12289" max="12289" width="35" style="52" customWidth="1"/>
    <col min="12290" max="12291" width="17" style="52" customWidth="1"/>
    <col min="12292" max="12539" width="9.1" style="52"/>
    <col min="12540" max="12540" width="12.1" style="52" customWidth="1"/>
    <col min="12541" max="12541" width="37.2" style="52" customWidth="1"/>
    <col min="12542" max="12543" width="16.5" style="52" customWidth="1"/>
    <col min="12544" max="12544" width="12.1" style="52" customWidth="1"/>
    <col min="12545" max="12545" width="35" style="52" customWidth="1"/>
    <col min="12546" max="12547" width="17" style="52" customWidth="1"/>
    <col min="12548" max="12795" width="9.1" style="52"/>
    <col min="12796" max="12796" width="12.1" style="52" customWidth="1"/>
    <col min="12797" max="12797" width="37.2" style="52" customWidth="1"/>
    <col min="12798" max="12799" width="16.5" style="52" customWidth="1"/>
    <col min="12800" max="12800" width="12.1" style="52" customWidth="1"/>
    <col min="12801" max="12801" width="35" style="52" customWidth="1"/>
    <col min="12802" max="12803" width="17" style="52" customWidth="1"/>
    <col min="12804" max="13051" width="9.1" style="52"/>
    <col min="13052" max="13052" width="12.1" style="52" customWidth="1"/>
    <col min="13053" max="13053" width="37.2" style="52" customWidth="1"/>
    <col min="13054" max="13055" width="16.5" style="52" customWidth="1"/>
    <col min="13056" max="13056" width="12.1" style="52" customWidth="1"/>
    <col min="13057" max="13057" width="35" style="52" customWidth="1"/>
    <col min="13058" max="13059" width="17" style="52" customWidth="1"/>
    <col min="13060" max="13307" width="9.1" style="52"/>
    <col min="13308" max="13308" width="12.1" style="52" customWidth="1"/>
    <col min="13309" max="13309" width="37.2" style="52" customWidth="1"/>
    <col min="13310" max="13311" width="16.5" style="52" customWidth="1"/>
    <col min="13312" max="13312" width="12.1" style="52" customWidth="1"/>
    <col min="13313" max="13313" width="35" style="52" customWidth="1"/>
    <col min="13314" max="13315" width="17" style="52" customWidth="1"/>
    <col min="13316" max="13563" width="9.1" style="52"/>
    <col min="13564" max="13564" width="12.1" style="52" customWidth="1"/>
    <col min="13565" max="13565" width="37.2" style="52" customWidth="1"/>
    <col min="13566" max="13567" width="16.5" style="52" customWidth="1"/>
    <col min="13568" max="13568" width="12.1" style="52" customWidth="1"/>
    <col min="13569" max="13569" width="35" style="52" customWidth="1"/>
    <col min="13570" max="13571" width="17" style="52" customWidth="1"/>
    <col min="13572" max="13819" width="9.1" style="52"/>
    <col min="13820" max="13820" width="12.1" style="52" customWidth="1"/>
    <col min="13821" max="13821" width="37.2" style="52" customWidth="1"/>
    <col min="13822" max="13823" width="16.5" style="52" customWidth="1"/>
    <col min="13824" max="13824" width="12.1" style="52" customWidth="1"/>
    <col min="13825" max="13825" width="35" style="52" customWidth="1"/>
    <col min="13826" max="13827" width="17" style="52" customWidth="1"/>
    <col min="13828" max="14075" width="9.1" style="52"/>
    <col min="14076" max="14076" width="12.1" style="52" customWidth="1"/>
    <col min="14077" max="14077" width="37.2" style="52" customWidth="1"/>
    <col min="14078" max="14079" width="16.5" style="52" customWidth="1"/>
    <col min="14080" max="14080" width="12.1" style="52" customWidth="1"/>
    <col min="14081" max="14081" width="35" style="52" customWidth="1"/>
    <col min="14082" max="14083" width="17" style="52" customWidth="1"/>
    <col min="14084" max="14331" width="9.1" style="52"/>
    <col min="14332" max="14332" width="12.1" style="52" customWidth="1"/>
    <col min="14333" max="14333" width="37.2" style="52" customWidth="1"/>
    <col min="14334" max="14335" width="16.5" style="52" customWidth="1"/>
    <col min="14336" max="14336" width="12.1" style="52" customWidth="1"/>
    <col min="14337" max="14337" width="35" style="52" customWidth="1"/>
    <col min="14338" max="14339" width="17" style="52" customWidth="1"/>
    <col min="14340" max="14587" width="9.1" style="52"/>
    <col min="14588" max="14588" width="12.1" style="52" customWidth="1"/>
    <col min="14589" max="14589" width="37.2" style="52" customWidth="1"/>
    <col min="14590" max="14591" width="16.5" style="52" customWidth="1"/>
    <col min="14592" max="14592" width="12.1" style="52" customWidth="1"/>
    <col min="14593" max="14593" width="35" style="52" customWidth="1"/>
    <col min="14594" max="14595" width="17" style="52" customWidth="1"/>
    <col min="14596" max="14843" width="9.1" style="52"/>
    <col min="14844" max="14844" width="12.1" style="52" customWidth="1"/>
    <col min="14845" max="14845" width="37.2" style="52" customWidth="1"/>
    <col min="14846" max="14847" width="16.5" style="52" customWidth="1"/>
    <col min="14848" max="14848" width="12.1" style="52" customWidth="1"/>
    <col min="14849" max="14849" width="35" style="52" customWidth="1"/>
    <col min="14850" max="14851" width="17" style="52" customWidth="1"/>
    <col min="14852" max="15099" width="9.1" style="52"/>
    <col min="15100" max="15100" width="12.1" style="52" customWidth="1"/>
    <col min="15101" max="15101" width="37.2" style="52" customWidth="1"/>
    <col min="15102" max="15103" width="16.5" style="52" customWidth="1"/>
    <col min="15104" max="15104" width="12.1" style="52" customWidth="1"/>
    <col min="15105" max="15105" width="35" style="52" customWidth="1"/>
    <col min="15106" max="15107" width="17" style="52" customWidth="1"/>
    <col min="15108" max="15355" width="9.1" style="52"/>
    <col min="15356" max="15356" width="12.1" style="52" customWidth="1"/>
    <col min="15357" max="15357" width="37.2" style="52" customWidth="1"/>
    <col min="15358" max="15359" width="16.5" style="52" customWidth="1"/>
    <col min="15360" max="15360" width="12.1" style="52" customWidth="1"/>
    <col min="15361" max="15361" width="35" style="52" customWidth="1"/>
    <col min="15362" max="15363" width="17" style="52" customWidth="1"/>
    <col min="15364" max="15611" width="9.1" style="52"/>
    <col min="15612" max="15612" width="12.1" style="52" customWidth="1"/>
    <col min="15613" max="15613" width="37.2" style="52" customWidth="1"/>
    <col min="15614" max="15615" width="16.5" style="52" customWidth="1"/>
    <col min="15616" max="15616" width="12.1" style="52" customWidth="1"/>
    <col min="15617" max="15617" width="35" style="52" customWidth="1"/>
    <col min="15618" max="15619" width="17" style="52" customWidth="1"/>
    <col min="15620" max="15867" width="9.1" style="52"/>
    <col min="15868" max="15868" width="12.1" style="52" customWidth="1"/>
    <col min="15869" max="15869" width="37.2" style="52" customWidth="1"/>
    <col min="15870" max="15871" width="16.5" style="52" customWidth="1"/>
    <col min="15872" max="15872" width="12.1" style="52" customWidth="1"/>
    <col min="15873" max="15873" width="35" style="52" customWidth="1"/>
    <col min="15874" max="15875" width="17" style="52" customWidth="1"/>
    <col min="15876" max="16123" width="9.1" style="52"/>
    <col min="16124" max="16124" width="12.1" style="52" customWidth="1"/>
    <col min="16125" max="16125" width="37.2" style="52" customWidth="1"/>
    <col min="16126" max="16127" width="16.5" style="52" customWidth="1"/>
    <col min="16128" max="16128" width="12.1" style="52" customWidth="1"/>
    <col min="16129" max="16129" width="35" style="52" customWidth="1"/>
    <col min="16130" max="16131" width="17" style="52" customWidth="1"/>
    <col min="16132" max="16384" width="9.1" style="52"/>
  </cols>
  <sheetData>
    <row r="1" ht="24.6" customHeight="1" spans="1:3">
      <c r="A1" s="53" t="s">
        <v>846</v>
      </c>
      <c r="B1" s="54"/>
      <c r="C1" s="54"/>
    </row>
    <row r="2" ht="34.2" customHeight="1" spans="1:3">
      <c r="A2" s="55" t="s">
        <v>847</v>
      </c>
      <c r="B2" s="55"/>
      <c r="C2" s="55"/>
    </row>
    <row r="3" ht="16.95" customHeight="1" spans="1:3">
      <c r="A3" s="56"/>
      <c r="B3" s="56"/>
      <c r="C3" s="56"/>
    </row>
    <row r="4" ht="35.4" customHeight="1" spans="1:3">
      <c r="A4" s="57" t="s">
        <v>789</v>
      </c>
      <c r="B4" s="57" t="s">
        <v>790</v>
      </c>
      <c r="C4" s="58" t="s">
        <v>848</v>
      </c>
    </row>
    <row r="5" ht="16.95" customHeight="1" spans="1:3">
      <c r="A5" s="59" t="s">
        <v>849</v>
      </c>
      <c r="B5" s="60" t="s">
        <v>850</v>
      </c>
      <c r="C5" s="61">
        <f>C6+C9</f>
        <v>40</v>
      </c>
    </row>
    <row r="6" ht="16.95" customHeight="1" spans="1:3">
      <c r="A6" s="59">
        <v>208</v>
      </c>
      <c r="B6" s="62" t="s">
        <v>851</v>
      </c>
      <c r="C6" s="61">
        <f>C7</f>
        <v>0</v>
      </c>
    </row>
    <row r="7" ht="16.95" customHeight="1" spans="1:3">
      <c r="A7" s="59">
        <v>20804</v>
      </c>
      <c r="B7" s="62" t="s">
        <v>852</v>
      </c>
      <c r="C7" s="61">
        <f>C8</f>
        <v>0</v>
      </c>
    </row>
    <row r="8" ht="16.95" customHeight="1" spans="1:3">
      <c r="A8" s="59">
        <v>2080451</v>
      </c>
      <c r="B8" s="63" t="s">
        <v>853</v>
      </c>
      <c r="C8" s="64">
        <v>0</v>
      </c>
    </row>
    <row r="9" ht="16.95" customHeight="1" spans="1:3">
      <c r="A9" s="59">
        <v>223</v>
      </c>
      <c r="B9" s="62" t="s">
        <v>854</v>
      </c>
      <c r="C9" s="61">
        <f>C10+C20+C29+C31+C35</f>
        <v>40</v>
      </c>
    </row>
    <row r="10" ht="16.95" customHeight="1" spans="1:3">
      <c r="A10" s="59">
        <v>22301</v>
      </c>
      <c r="B10" s="62" t="s">
        <v>855</v>
      </c>
      <c r="C10" s="61">
        <f>SUM(C11:C19)</f>
        <v>0</v>
      </c>
    </row>
    <row r="11" ht="16.95" customHeight="1" spans="1:3">
      <c r="A11" s="59">
        <v>2230101</v>
      </c>
      <c r="B11" s="63" t="s">
        <v>856</v>
      </c>
      <c r="C11" s="64">
        <v>0</v>
      </c>
    </row>
    <row r="12" ht="16.95" customHeight="1" spans="1:3">
      <c r="A12" s="59">
        <v>2230102</v>
      </c>
      <c r="B12" s="63" t="s">
        <v>857</v>
      </c>
      <c r="C12" s="64">
        <v>0</v>
      </c>
    </row>
    <row r="13" ht="16.95" customHeight="1" spans="1:3">
      <c r="A13" s="59">
        <v>2230103</v>
      </c>
      <c r="B13" s="63" t="s">
        <v>858</v>
      </c>
      <c r="C13" s="64">
        <v>0</v>
      </c>
    </row>
    <row r="14" ht="16.95" customHeight="1" spans="1:3">
      <c r="A14" s="59">
        <v>2230104</v>
      </c>
      <c r="B14" s="63" t="s">
        <v>859</v>
      </c>
      <c r="C14" s="64">
        <v>0</v>
      </c>
    </row>
    <row r="15" ht="16.95" customHeight="1" spans="1:3">
      <c r="A15" s="59">
        <v>2230105</v>
      </c>
      <c r="B15" s="63" t="s">
        <v>860</v>
      </c>
      <c r="C15" s="64">
        <v>0</v>
      </c>
    </row>
    <row r="16" ht="16.95" customHeight="1" spans="1:3">
      <c r="A16" s="59">
        <v>2230106</v>
      </c>
      <c r="B16" s="63" t="s">
        <v>861</v>
      </c>
      <c r="C16" s="64">
        <v>0</v>
      </c>
    </row>
    <row r="17" ht="16.95" customHeight="1" spans="1:3">
      <c r="A17" s="59">
        <v>2230107</v>
      </c>
      <c r="B17" s="63" t="s">
        <v>862</v>
      </c>
      <c r="C17" s="64">
        <v>0</v>
      </c>
    </row>
    <row r="18" ht="16.95" customHeight="1" spans="1:3">
      <c r="A18" s="59">
        <v>2230108</v>
      </c>
      <c r="B18" s="63" t="s">
        <v>863</v>
      </c>
      <c r="C18" s="64">
        <v>0</v>
      </c>
    </row>
    <row r="19" ht="16.95" customHeight="1" spans="1:3">
      <c r="A19" s="59">
        <v>2230199</v>
      </c>
      <c r="B19" s="63" t="s">
        <v>864</v>
      </c>
      <c r="C19" s="64">
        <v>0</v>
      </c>
    </row>
    <row r="20" ht="16.95" customHeight="1" spans="1:3">
      <c r="A20" s="59">
        <v>22302</v>
      </c>
      <c r="B20" s="62" t="s">
        <v>865</v>
      </c>
      <c r="C20" s="61">
        <f>SUM(C21:C28)</f>
        <v>0</v>
      </c>
    </row>
    <row r="21" ht="16.95" customHeight="1" spans="1:3">
      <c r="A21" s="59">
        <v>2230201</v>
      </c>
      <c r="B21" s="63" t="s">
        <v>866</v>
      </c>
      <c r="C21" s="64">
        <v>0</v>
      </c>
    </row>
    <row r="22" ht="16.95" customHeight="1" spans="1:3">
      <c r="A22" s="59">
        <v>2230202</v>
      </c>
      <c r="B22" s="63" t="s">
        <v>867</v>
      </c>
      <c r="C22" s="64">
        <v>0</v>
      </c>
    </row>
    <row r="23" ht="16.95" customHeight="1" spans="1:3">
      <c r="A23" s="59">
        <v>2230203</v>
      </c>
      <c r="B23" s="63" t="s">
        <v>868</v>
      </c>
      <c r="C23" s="64">
        <v>0</v>
      </c>
    </row>
    <row r="24" ht="16.95" customHeight="1" spans="1:3">
      <c r="A24" s="59">
        <v>2230204</v>
      </c>
      <c r="B24" s="63" t="s">
        <v>869</v>
      </c>
      <c r="C24" s="64">
        <v>0</v>
      </c>
    </row>
    <row r="25" ht="16.95" customHeight="1" spans="1:3">
      <c r="A25" s="59">
        <v>2230205</v>
      </c>
      <c r="B25" s="63" t="s">
        <v>870</v>
      </c>
      <c r="C25" s="64">
        <v>0</v>
      </c>
    </row>
    <row r="26" ht="16.95" customHeight="1" spans="1:3">
      <c r="A26" s="59">
        <v>2230206</v>
      </c>
      <c r="B26" s="63" t="s">
        <v>871</v>
      </c>
      <c r="C26" s="64">
        <v>0</v>
      </c>
    </row>
    <row r="27" ht="16.95" customHeight="1" spans="1:3">
      <c r="A27" s="59">
        <v>2230207</v>
      </c>
      <c r="B27" s="63" t="s">
        <v>872</v>
      </c>
      <c r="C27" s="64">
        <v>0</v>
      </c>
    </row>
    <row r="28" ht="16.95" customHeight="1" spans="1:3">
      <c r="A28" s="59">
        <v>2230299</v>
      </c>
      <c r="B28" s="63" t="s">
        <v>873</v>
      </c>
      <c r="C28" s="64">
        <v>0</v>
      </c>
    </row>
    <row r="29" ht="16.95" customHeight="1" spans="1:3">
      <c r="A29" s="59">
        <v>22303</v>
      </c>
      <c r="B29" s="62" t="s">
        <v>874</v>
      </c>
      <c r="C29" s="61">
        <f>C30</f>
        <v>0</v>
      </c>
    </row>
    <row r="30" ht="16.95" customHeight="1" spans="1:3">
      <c r="A30" s="59">
        <v>2230301</v>
      </c>
      <c r="B30" s="63" t="s">
        <v>875</v>
      </c>
      <c r="C30" s="64">
        <v>0</v>
      </c>
    </row>
    <row r="31" ht="16.95" customHeight="1" spans="1:3">
      <c r="A31" s="59">
        <v>22304</v>
      </c>
      <c r="B31" s="65" t="s">
        <v>876</v>
      </c>
      <c r="C31" s="61">
        <f>C32+C33+C34</f>
        <v>0</v>
      </c>
    </row>
    <row r="32" ht="16.95" customHeight="1" spans="1:3">
      <c r="A32" s="59">
        <v>2230401</v>
      </c>
      <c r="B32" s="66" t="s">
        <v>877</v>
      </c>
      <c r="C32" s="64">
        <v>0</v>
      </c>
    </row>
    <row r="33" ht="16.95" customHeight="1" spans="1:3">
      <c r="A33" s="59">
        <v>2230402</v>
      </c>
      <c r="B33" s="66" t="s">
        <v>878</v>
      </c>
      <c r="C33" s="64">
        <v>0</v>
      </c>
    </row>
    <row r="34" ht="16.95" customHeight="1" spans="1:3">
      <c r="A34" s="59">
        <v>2230499</v>
      </c>
      <c r="B34" s="66" t="s">
        <v>879</v>
      </c>
      <c r="C34" s="64">
        <v>0</v>
      </c>
    </row>
    <row r="35" ht="16.95" customHeight="1" spans="1:3">
      <c r="A35" s="59">
        <v>22399</v>
      </c>
      <c r="B35" s="65" t="s">
        <v>880</v>
      </c>
      <c r="C35" s="61">
        <f>C36</f>
        <v>40</v>
      </c>
    </row>
    <row r="36" ht="16.95" customHeight="1" spans="1:3">
      <c r="A36" s="59">
        <v>2239901</v>
      </c>
      <c r="B36" s="66" t="s">
        <v>881</v>
      </c>
      <c r="C36" s="64">
        <v>40</v>
      </c>
    </row>
    <row r="37" ht="16.95" customHeight="1" spans="1:3">
      <c r="A37" s="59"/>
      <c r="B37" s="63"/>
      <c r="C37" s="67"/>
    </row>
    <row r="38" ht="16.95" customHeight="1" spans="1:3">
      <c r="A38" s="59"/>
      <c r="B38" s="66"/>
      <c r="C38" s="67"/>
    </row>
    <row r="39" ht="16.95" customHeight="1" spans="1:3">
      <c r="A39" s="59"/>
      <c r="B39" s="66"/>
      <c r="C39" s="67"/>
    </row>
    <row r="40" ht="16.95" customHeight="1" spans="1:3">
      <c r="A40" s="59"/>
      <c r="B40" s="66"/>
      <c r="C40" s="67"/>
    </row>
    <row r="41" ht="16.95" customHeight="1" spans="1:3">
      <c r="A41" s="59"/>
      <c r="B41" s="66"/>
      <c r="C41" s="67"/>
    </row>
    <row r="42" ht="16.95" customHeight="1" spans="1:3">
      <c r="A42" s="59"/>
      <c r="B42" s="65"/>
      <c r="C42" s="67"/>
    </row>
    <row r="43" ht="16.95" customHeight="1" spans="1:3">
      <c r="A43" s="59"/>
      <c r="B43" s="66"/>
      <c r="C43" s="67"/>
    </row>
    <row r="44" ht="16.95" customHeight="1" spans="1:3">
      <c r="A44" s="59"/>
      <c r="B44" s="66"/>
      <c r="C44" s="67"/>
    </row>
    <row r="45" ht="16.95" customHeight="1" spans="1:3">
      <c r="A45" s="59"/>
      <c r="B45" s="66"/>
      <c r="C45" s="67"/>
    </row>
    <row r="46" ht="16.95" customHeight="1" spans="1:3">
      <c r="A46" s="59"/>
      <c r="B46" s="66"/>
      <c r="C46" s="67"/>
    </row>
    <row r="47" ht="16.95" customHeight="1" spans="1:3">
      <c r="A47" s="59"/>
      <c r="B47" s="66"/>
      <c r="C47" s="67"/>
    </row>
    <row r="48" ht="16.95" customHeight="1" spans="1:3">
      <c r="A48" s="59"/>
      <c r="B48" s="63"/>
      <c r="C48" s="67"/>
    </row>
    <row r="49" ht="16.95" customHeight="1" spans="1:3">
      <c r="A49" s="59"/>
      <c r="B49" s="66"/>
      <c r="C49" s="67"/>
    </row>
    <row r="50" ht="16.95" customHeight="1" spans="1:3">
      <c r="A50" s="59"/>
      <c r="B50" s="66"/>
      <c r="C50" s="67"/>
    </row>
    <row r="51" ht="16.95" customHeight="1" spans="1:3">
      <c r="A51" s="59"/>
      <c r="B51" s="66"/>
      <c r="C51" s="67"/>
    </row>
    <row r="52" ht="16.95" customHeight="1" spans="1:3">
      <c r="A52" s="59"/>
      <c r="B52" s="66"/>
      <c r="C52" s="67"/>
    </row>
    <row r="53" ht="16.95" customHeight="1" spans="1:3">
      <c r="A53" s="59"/>
      <c r="B53" s="65"/>
      <c r="C53" s="67"/>
    </row>
    <row r="54" ht="16.95" customHeight="1" spans="1:3">
      <c r="A54" s="59"/>
      <c r="B54" s="66"/>
      <c r="C54" s="67"/>
    </row>
    <row r="55" ht="16.95" customHeight="1" spans="1:3">
      <c r="A55" s="59"/>
      <c r="B55" s="66"/>
      <c r="C55" s="67"/>
    </row>
    <row r="56" ht="16.95" customHeight="1" spans="1:3">
      <c r="A56" s="59"/>
      <c r="B56" s="68" t="s">
        <v>882</v>
      </c>
      <c r="C56" s="67"/>
    </row>
    <row r="57" ht="16.95" customHeight="1" spans="1:3">
      <c r="A57" s="59"/>
      <c r="B57" s="68" t="s">
        <v>883</v>
      </c>
      <c r="C57" s="67"/>
    </row>
    <row r="58" ht="16.95" customHeight="1" spans="1:3">
      <c r="A58" s="59"/>
      <c r="B58" s="68" t="s">
        <v>884</v>
      </c>
      <c r="C58" s="67">
        <v>40</v>
      </c>
    </row>
  </sheetData>
  <mergeCells count="2">
    <mergeCell ref="A2:C2"/>
    <mergeCell ref="A3:C3"/>
  </mergeCells>
  <printOptions horizontalCentered="1"/>
  <pageMargins left="0.747916666666667" right="0.747916666666667" top="0.984027777777778" bottom="0.984027777777778" header="0" footer="0"/>
  <pageSetup paperSize="9" scale="67" orientation="portrait" blackAndWhite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E14" sqref="E14"/>
    </sheetView>
  </sheetViews>
  <sheetFormatPr defaultColWidth="9" defaultRowHeight="14.25" customHeight="1"/>
  <cols>
    <col min="1" max="1" width="32.9" style="21" customWidth="1"/>
    <col min="2" max="10" width="18.4" style="21" customWidth="1"/>
    <col min="11" max="256" width="8.7" style="21"/>
    <col min="257" max="257" width="32.9" style="21" customWidth="1"/>
    <col min="258" max="266" width="18.4" style="21" customWidth="1"/>
    <col min="267" max="512" width="8.7" style="21"/>
    <col min="513" max="513" width="32.9" style="21" customWidth="1"/>
    <col min="514" max="522" width="18.4" style="21" customWidth="1"/>
    <col min="523" max="768" width="8.7" style="21"/>
    <col min="769" max="769" width="32.9" style="21" customWidth="1"/>
    <col min="770" max="778" width="18.4" style="21" customWidth="1"/>
    <col min="779" max="1024" width="8.7" style="21"/>
    <col min="1025" max="1025" width="32.9" style="21" customWidth="1"/>
    <col min="1026" max="1034" width="18.4" style="21" customWidth="1"/>
    <col min="1035" max="1280" width="8.7" style="21"/>
    <col min="1281" max="1281" width="32.9" style="21" customWidth="1"/>
    <col min="1282" max="1290" width="18.4" style="21" customWidth="1"/>
    <col min="1291" max="1536" width="8.7" style="21"/>
    <col min="1537" max="1537" width="32.9" style="21" customWidth="1"/>
    <col min="1538" max="1546" width="18.4" style="21" customWidth="1"/>
    <col min="1547" max="1792" width="8.7" style="21"/>
    <col min="1793" max="1793" width="32.9" style="21" customWidth="1"/>
    <col min="1794" max="1802" width="18.4" style="21" customWidth="1"/>
    <col min="1803" max="2048" width="8.7" style="21"/>
    <col min="2049" max="2049" width="32.9" style="21" customWidth="1"/>
    <col min="2050" max="2058" width="18.4" style="21" customWidth="1"/>
    <col min="2059" max="2304" width="8.7" style="21"/>
    <col min="2305" max="2305" width="32.9" style="21" customWidth="1"/>
    <col min="2306" max="2314" width="18.4" style="21" customWidth="1"/>
    <col min="2315" max="2560" width="8.7" style="21"/>
    <col min="2561" max="2561" width="32.9" style="21" customWidth="1"/>
    <col min="2562" max="2570" width="18.4" style="21" customWidth="1"/>
    <col min="2571" max="2816" width="8.7" style="21"/>
    <col min="2817" max="2817" width="32.9" style="21" customWidth="1"/>
    <col min="2818" max="2826" width="18.4" style="21" customWidth="1"/>
    <col min="2827" max="3072" width="8.7" style="21"/>
    <col min="3073" max="3073" width="32.9" style="21" customWidth="1"/>
    <col min="3074" max="3082" width="18.4" style="21" customWidth="1"/>
    <col min="3083" max="3328" width="8.7" style="21"/>
    <col min="3329" max="3329" width="32.9" style="21" customWidth="1"/>
    <col min="3330" max="3338" width="18.4" style="21" customWidth="1"/>
    <col min="3339" max="3584" width="8.7" style="21"/>
    <col min="3585" max="3585" width="32.9" style="21" customWidth="1"/>
    <col min="3586" max="3594" width="18.4" style="21" customWidth="1"/>
    <col min="3595" max="3840" width="8.7" style="21"/>
    <col min="3841" max="3841" width="32.9" style="21" customWidth="1"/>
    <col min="3842" max="3850" width="18.4" style="21" customWidth="1"/>
    <col min="3851" max="4096" width="8.7" style="21"/>
    <col min="4097" max="4097" width="32.9" style="21" customWidth="1"/>
    <col min="4098" max="4106" width="18.4" style="21" customWidth="1"/>
    <col min="4107" max="4352" width="8.7" style="21"/>
    <col min="4353" max="4353" width="32.9" style="21" customWidth="1"/>
    <col min="4354" max="4362" width="18.4" style="21" customWidth="1"/>
    <col min="4363" max="4608" width="8.7" style="21"/>
    <col min="4609" max="4609" width="32.9" style="21" customWidth="1"/>
    <col min="4610" max="4618" width="18.4" style="21" customWidth="1"/>
    <col min="4619" max="4864" width="8.7" style="21"/>
    <col min="4865" max="4865" width="32.9" style="21" customWidth="1"/>
    <col min="4866" max="4874" width="18.4" style="21" customWidth="1"/>
    <col min="4875" max="5120" width="8.7" style="21"/>
    <col min="5121" max="5121" width="32.9" style="21" customWidth="1"/>
    <col min="5122" max="5130" width="18.4" style="21" customWidth="1"/>
    <col min="5131" max="5376" width="8.7" style="21"/>
    <col min="5377" max="5377" width="32.9" style="21" customWidth="1"/>
    <col min="5378" max="5386" width="18.4" style="21" customWidth="1"/>
    <col min="5387" max="5632" width="8.7" style="21"/>
    <col min="5633" max="5633" width="32.9" style="21" customWidth="1"/>
    <col min="5634" max="5642" width="18.4" style="21" customWidth="1"/>
    <col min="5643" max="5888" width="8.7" style="21"/>
    <col min="5889" max="5889" width="32.9" style="21" customWidth="1"/>
    <col min="5890" max="5898" width="18.4" style="21" customWidth="1"/>
    <col min="5899" max="6144" width="8.7" style="21"/>
    <col min="6145" max="6145" width="32.9" style="21" customWidth="1"/>
    <col min="6146" max="6154" width="18.4" style="21" customWidth="1"/>
    <col min="6155" max="6400" width="8.7" style="21"/>
    <col min="6401" max="6401" width="32.9" style="21" customWidth="1"/>
    <col min="6402" max="6410" width="18.4" style="21" customWidth="1"/>
    <col min="6411" max="6656" width="8.7" style="21"/>
    <col min="6657" max="6657" width="32.9" style="21" customWidth="1"/>
    <col min="6658" max="6666" width="18.4" style="21" customWidth="1"/>
    <col min="6667" max="6912" width="8.7" style="21"/>
    <col min="6913" max="6913" width="32.9" style="21" customWidth="1"/>
    <col min="6914" max="6922" width="18.4" style="21" customWidth="1"/>
    <col min="6923" max="7168" width="8.7" style="21"/>
    <col min="7169" max="7169" width="32.9" style="21" customWidth="1"/>
    <col min="7170" max="7178" width="18.4" style="21" customWidth="1"/>
    <col min="7179" max="7424" width="8.7" style="21"/>
    <col min="7425" max="7425" width="32.9" style="21" customWidth="1"/>
    <col min="7426" max="7434" width="18.4" style="21" customWidth="1"/>
    <col min="7435" max="7680" width="8.7" style="21"/>
    <col min="7681" max="7681" width="32.9" style="21" customWidth="1"/>
    <col min="7682" max="7690" width="18.4" style="21" customWidth="1"/>
    <col min="7691" max="7936" width="8.7" style="21"/>
    <col min="7937" max="7937" width="32.9" style="21" customWidth="1"/>
    <col min="7938" max="7946" width="18.4" style="21" customWidth="1"/>
    <col min="7947" max="8192" width="8.7" style="21"/>
    <col min="8193" max="8193" width="32.9" style="21" customWidth="1"/>
    <col min="8194" max="8202" width="18.4" style="21" customWidth="1"/>
    <col min="8203" max="8448" width="8.7" style="21"/>
    <col min="8449" max="8449" width="32.9" style="21" customWidth="1"/>
    <col min="8450" max="8458" width="18.4" style="21" customWidth="1"/>
    <col min="8459" max="8704" width="8.7" style="21"/>
    <col min="8705" max="8705" width="32.9" style="21" customWidth="1"/>
    <col min="8706" max="8714" width="18.4" style="21" customWidth="1"/>
    <col min="8715" max="8960" width="8.7" style="21"/>
    <col min="8961" max="8961" width="32.9" style="21" customWidth="1"/>
    <col min="8962" max="8970" width="18.4" style="21" customWidth="1"/>
    <col min="8971" max="9216" width="8.7" style="21"/>
    <col min="9217" max="9217" width="32.9" style="21" customWidth="1"/>
    <col min="9218" max="9226" width="18.4" style="21" customWidth="1"/>
    <col min="9227" max="9472" width="8.7" style="21"/>
    <col min="9473" max="9473" width="32.9" style="21" customWidth="1"/>
    <col min="9474" max="9482" width="18.4" style="21" customWidth="1"/>
    <col min="9483" max="9728" width="8.7" style="21"/>
    <col min="9729" max="9729" width="32.9" style="21" customWidth="1"/>
    <col min="9730" max="9738" width="18.4" style="21" customWidth="1"/>
    <col min="9739" max="9984" width="8.7" style="21"/>
    <col min="9985" max="9985" width="32.9" style="21" customWidth="1"/>
    <col min="9986" max="9994" width="18.4" style="21" customWidth="1"/>
    <col min="9995" max="10240" width="8.7" style="21"/>
    <col min="10241" max="10241" width="32.9" style="21" customWidth="1"/>
    <col min="10242" max="10250" width="18.4" style="21" customWidth="1"/>
    <col min="10251" max="10496" width="8.7" style="21"/>
    <col min="10497" max="10497" width="32.9" style="21" customWidth="1"/>
    <col min="10498" max="10506" width="18.4" style="21" customWidth="1"/>
    <col min="10507" max="10752" width="8.7" style="21"/>
    <col min="10753" max="10753" width="32.9" style="21" customWidth="1"/>
    <col min="10754" max="10762" width="18.4" style="21" customWidth="1"/>
    <col min="10763" max="11008" width="8.7" style="21"/>
    <col min="11009" max="11009" width="32.9" style="21" customWidth="1"/>
    <col min="11010" max="11018" width="18.4" style="21" customWidth="1"/>
    <col min="11019" max="11264" width="8.7" style="21"/>
    <col min="11265" max="11265" width="32.9" style="21" customWidth="1"/>
    <col min="11266" max="11274" width="18.4" style="21" customWidth="1"/>
    <col min="11275" max="11520" width="8.7" style="21"/>
    <col min="11521" max="11521" width="32.9" style="21" customWidth="1"/>
    <col min="11522" max="11530" width="18.4" style="21" customWidth="1"/>
    <col min="11531" max="11776" width="8.7" style="21"/>
    <col min="11777" max="11777" width="32.9" style="21" customWidth="1"/>
    <col min="11778" max="11786" width="18.4" style="21" customWidth="1"/>
    <col min="11787" max="12032" width="8.7" style="21"/>
    <col min="12033" max="12033" width="32.9" style="21" customWidth="1"/>
    <col min="12034" max="12042" width="18.4" style="21" customWidth="1"/>
    <col min="12043" max="12288" width="8.7" style="21"/>
    <col min="12289" max="12289" width="32.9" style="21" customWidth="1"/>
    <col min="12290" max="12298" width="18.4" style="21" customWidth="1"/>
    <col min="12299" max="12544" width="8.7" style="21"/>
    <col min="12545" max="12545" width="32.9" style="21" customWidth="1"/>
    <col min="12546" max="12554" width="18.4" style="21" customWidth="1"/>
    <col min="12555" max="12800" width="8.7" style="21"/>
    <col min="12801" max="12801" width="32.9" style="21" customWidth="1"/>
    <col min="12802" max="12810" width="18.4" style="21" customWidth="1"/>
    <col min="12811" max="13056" width="8.7" style="21"/>
    <col min="13057" max="13057" width="32.9" style="21" customWidth="1"/>
    <col min="13058" max="13066" width="18.4" style="21" customWidth="1"/>
    <col min="13067" max="13312" width="8.7" style="21"/>
    <col min="13313" max="13313" width="32.9" style="21" customWidth="1"/>
    <col min="13314" max="13322" width="18.4" style="21" customWidth="1"/>
    <col min="13323" max="13568" width="8.7" style="21"/>
    <col min="13569" max="13569" width="32.9" style="21" customWidth="1"/>
    <col min="13570" max="13578" width="18.4" style="21" customWidth="1"/>
    <col min="13579" max="13824" width="8.7" style="21"/>
    <col min="13825" max="13825" width="32.9" style="21" customWidth="1"/>
    <col min="13826" max="13834" width="18.4" style="21" customWidth="1"/>
    <col min="13835" max="14080" width="8.7" style="21"/>
    <col min="14081" max="14081" width="32.9" style="21" customWidth="1"/>
    <col min="14082" max="14090" width="18.4" style="21" customWidth="1"/>
    <col min="14091" max="14336" width="8.7" style="21"/>
    <col min="14337" max="14337" width="32.9" style="21" customWidth="1"/>
    <col min="14338" max="14346" width="18.4" style="21" customWidth="1"/>
    <col min="14347" max="14592" width="8.7" style="21"/>
    <col min="14593" max="14593" width="32.9" style="21" customWidth="1"/>
    <col min="14594" max="14602" width="18.4" style="21" customWidth="1"/>
    <col min="14603" max="14848" width="8.7" style="21"/>
    <col min="14849" max="14849" width="32.9" style="21" customWidth="1"/>
    <col min="14850" max="14858" width="18.4" style="21" customWidth="1"/>
    <col min="14859" max="15104" width="8.7" style="21"/>
    <col min="15105" max="15105" width="32.9" style="21" customWidth="1"/>
    <col min="15106" max="15114" width="18.4" style="21" customWidth="1"/>
    <col min="15115" max="15360" width="8.7" style="21"/>
    <col min="15361" max="15361" width="32.9" style="21" customWidth="1"/>
    <col min="15362" max="15370" width="18.4" style="21" customWidth="1"/>
    <col min="15371" max="15616" width="8.7" style="21"/>
    <col min="15617" max="15617" width="32.9" style="21" customWidth="1"/>
    <col min="15618" max="15626" width="18.4" style="21" customWidth="1"/>
    <col min="15627" max="15872" width="8.7" style="21"/>
    <col min="15873" max="15873" width="32.9" style="21" customWidth="1"/>
    <col min="15874" max="15882" width="18.4" style="21" customWidth="1"/>
    <col min="15883" max="16128" width="8.7" style="21"/>
    <col min="16129" max="16129" width="32.9" style="21" customWidth="1"/>
    <col min="16130" max="16138" width="18.4" style="21" customWidth="1"/>
    <col min="16139" max="16384" width="8.7" style="21"/>
  </cols>
  <sheetData>
    <row r="1" ht="22.95" customHeight="1" spans="1:1">
      <c r="A1" s="22" t="s">
        <v>885</v>
      </c>
    </row>
    <row r="2" ht="37.5" customHeight="1" spans="1:10">
      <c r="A2" s="23" t="s">
        <v>886</v>
      </c>
      <c r="B2" s="23"/>
      <c r="C2" s="23"/>
      <c r="D2" s="23"/>
      <c r="E2" s="23"/>
      <c r="F2" s="23"/>
      <c r="G2" s="23"/>
      <c r="H2" s="23"/>
      <c r="I2" s="23"/>
      <c r="J2" s="23"/>
    </row>
    <row r="3" ht="15.75" customHeight="1" spans="1:10">
      <c r="A3" s="24"/>
      <c r="B3" s="24"/>
      <c r="C3" s="24"/>
      <c r="D3" s="25"/>
      <c r="E3" s="24"/>
      <c r="F3" s="24"/>
      <c r="G3" s="24"/>
      <c r="H3" s="24"/>
      <c r="I3" s="41" t="s">
        <v>887</v>
      </c>
      <c r="J3" s="41"/>
    </row>
    <row r="4" ht="15.75" customHeight="1" spans="1:10">
      <c r="A4" s="26" t="s">
        <v>92</v>
      </c>
      <c r="B4" s="27"/>
      <c r="C4" s="28"/>
      <c r="D4" s="29"/>
      <c r="E4" s="27"/>
      <c r="F4" s="27"/>
      <c r="G4" s="27"/>
      <c r="H4" s="27"/>
      <c r="I4" s="42"/>
      <c r="J4" s="43" t="s">
        <v>230</v>
      </c>
    </row>
    <row r="5" ht="39.75" customHeight="1" spans="1:10">
      <c r="A5" s="30" t="s">
        <v>231</v>
      </c>
      <c r="B5" s="31" t="s">
        <v>888</v>
      </c>
      <c r="C5" s="32" t="s">
        <v>889</v>
      </c>
      <c r="D5" s="32" t="s">
        <v>890</v>
      </c>
      <c r="E5" s="33" t="s">
        <v>891</v>
      </c>
      <c r="F5" s="34" t="s">
        <v>892</v>
      </c>
      <c r="G5" s="34" t="s">
        <v>893</v>
      </c>
      <c r="H5" s="34" t="s">
        <v>894</v>
      </c>
      <c r="I5" s="31" t="s">
        <v>895</v>
      </c>
      <c r="J5" s="32" t="s">
        <v>896</v>
      </c>
    </row>
    <row r="6" ht="24" customHeight="1" spans="1:10">
      <c r="A6" s="49" t="s">
        <v>897</v>
      </c>
      <c r="B6" s="36">
        <v>2612758411.05</v>
      </c>
      <c r="C6" s="50">
        <v>990084245.43</v>
      </c>
      <c r="D6" s="50">
        <v>566866220</v>
      </c>
      <c r="E6" s="36">
        <v>359363006.76</v>
      </c>
      <c r="F6" s="36">
        <v>369940438.39</v>
      </c>
      <c r="G6" s="36">
        <v>251382000</v>
      </c>
      <c r="H6" s="36">
        <v>36334800</v>
      </c>
      <c r="I6" s="44">
        <v>20728846.06</v>
      </c>
      <c r="J6" s="45">
        <v>18058854.41</v>
      </c>
    </row>
    <row r="7" ht="24" customHeight="1" spans="1:10">
      <c r="A7" s="37" t="s">
        <v>898</v>
      </c>
      <c r="B7" s="36">
        <v>1452070435.89</v>
      </c>
      <c r="C7" s="36">
        <v>622479593.91</v>
      </c>
      <c r="D7" s="36">
        <v>83014600</v>
      </c>
      <c r="E7" s="36">
        <v>237744816.12</v>
      </c>
      <c r="F7" s="36">
        <v>363302438.39</v>
      </c>
      <c r="G7" s="36">
        <v>74206000</v>
      </c>
      <c r="H7" s="36">
        <v>35584800</v>
      </c>
      <c r="I7" s="44">
        <v>18328333.06</v>
      </c>
      <c r="J7" s="45">
        <v>17409854.41</v>
      </c>
    </row>
    <row r="8" ht="24" customHeight="1" spans="1:10">
      <c r="A8" s="37" t="s">
        <v>899</v>
      </c>
      <c r="B8" s="36">
        <v>24909639.99</v>
      </c>
      <c r="C8" s="36">
        <v>3850000</v>
      </c>
      <c r="D8" s="36">
        <v>8718000</v>
      </c>
      <c r="E8" s="36">
        <v>1124639.99</v>
      </c>
      <c r="F8" s="36">
        <v>6638000</v>
      </c>
      <c r="G8" s="36">
        <v>1780000</v>
      </c>
      <c r="H8" s="36">
        <v>750000</v>
      </c>
      <c r="I8" s="44">
        <v>1400000</v>
      </c>
      <c r="J8" s="45">
        <v>649000</v>
      </c>
    </row>
    <row r="9" ht="24" customHeight="1" spans="1:10">
      <c r="A9" s="38" t="s">
        <v>900</v>
      </c>
      <c r="B9" s="36">
        <v>1106042822.17</v>
      </c>
      <c r="C9" s="36">
        <v>335754651.52</v>
      </c>
      <c r="D9" s="36">
        <v>474998620</v>
      </c>
      <c r="E9" s="36">
        <v>119893550.65</v>
      </c>
      <c r="F9" s="36">
        <v>0</v>
      </c>
      <c r="G9" s="36">
        <v>175396000</v>
      </c>
      <c r="H9" s="36">
        <v>0</v>
      </c>
      <c r="I9" s="44">
        <v>0</v>
      </c>
      <c r="J9" s="46">
        <v>0</v>
      </c>
    </row>
    <row r="10" ht="24" customHeight="1" spans="1:10">
      <c r="A10" s="38" t="s">
        <v>901</v>
      </c>
      <c r="B10" s="36">
        <v>0</v>
      </c>
      <c r="C10" s="36">
        <v>0</v>
      </c>
      <c r="D10" s="36">
        <v>0</v>
      </c>
      <c r="E10" s="36">
        <v>0</v>
      </c>
      <c r="F10" s="39" t="s">
        <v>902</v>
      </c>
      <c r="G10" s="39" t="s">
        <v>902</v>
      </c>
      <c r="H10" s="39" t="s">
        <v>902</v>
      </c>
      <c r="I10" s="39" t="s">
        <v>902</v>
      </c>
      <c r="J10" s="47" t="s">
        <v>902</v>
      </c>
    </row>
    <row r="11" ht="24" customHeight="1" spans="1:10">
      <c r="A11" s="38" t="s">
        <v>903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44">
        <v>0</v>
      </c>
      <c r="J11" s="46">
        <v>0</v>
      </c>
    </row>
    <row r="12" ht="24" customHeight="1" spans="1:10">
      <c r="A12" s="38" t="s">
        <v>904</v>
      </c>
      <c r="B12" s="36">
        <v>28855513</v>
      </c>
      <c r="C12" s="36">
        <v>28000000</v>
      </c>
      <c r="D12" s="36">
        <v>135000</v>
      </c>
      <c r="E12" s="36">
        <v>600000</v>
      </c>
      <c r="F12" s="36">
        <v>0</v>
      </c>
      <c r="G12" s="39" t="s">
        <v>902</v>
      </c>
      <c r="H12" s="39" t="s">
        <v>902</v>
      </c>
      <c r="I12" s="36">
        <v>120513</v>
      </c>
      <c r="J12" s="47" t="s">
        <v>902</v>
      </c>
    </row>
    <row r="13" ht="15.75" customHeight="1" spans="1:10">
      <c r="A13" s="25"/>
      <c r="B13" s="40"/>
      <c r="C13" s="40"/>
      <c r="D13" s="25"/>
      <c r="E13" s="40"/>
      <c r="F13" s="40"/>
      <c r="G13" s="40"/>
      <c r="H13" s="40"/>
      <c r="I13" s="40"/>
      <c r="J13" s="48" t="s">
        <v>905</v>
      </c>
    </row>
  </sheetData>
  <mergeCells count="2">
    <mergeCell ref="A2:J2"/>
    <mergeCell ref="I3:J3"/>
  </mergeCells>
  <printOptions horizontalCentered="1"/>
  <pageMargins left="0.747916666666667" right="0.747916666666667" top="0.984027777777778" bottom="0.984027777777778" header="0.511805555555556" footer="0.511805555555556"/>
  <pageSetup paperSize="9" scale="61" orientation="landscape" errors="blank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C13" sqref="C13"/>
    </sheetView>
  </sheetViews>
  <sheetFormatPr defaultColWidth="9" defaultRowHeight="14.25" customHeight="1"/>
  <cols>
    <col min="1" max="1" width="32.9" style="21" customWidth="1"/>
    <col min="2" max="10" width="18.4" style="21" customWidth="1"/>
    <col min="11" max="256" width="9" style="21"/>
    <col min="257" max="257" width="32.9" style="21" customWidth="1"/>
    <col min="258" max="266" width="18.4" style="21" customWidth="1"/>
    <col min="267" max="512" width="9" style="21"/>
    <col min="513" max="513" width="32.9" style="21" customWidth="1"/>
    <col min="514" max="522" width="18.4" style="21" customWidth="1"/>
    <col min="523" max="768" width="9" style="21"/>
    <col min="769" max="769" width="32.9" style="21" customWidth="1"/>
    <col min="770" max="778" width="18.4" style="21" customWidth="1"/>
    <col min="779" max="1024" width="9" style="21"/>
    <col min="1025" max="1025" width="32.9" style="21" customWidth="1"/>
    <col min="1026" max="1034" width="18.4" style="21" customWidth="1"/>
    <col min="1035" max="1280" width="9" style="21"/>
    <col min="1281" max="1281" width="32.9" style="21" customWidth="1"/>
    <col min="1282" max="1290" width="18.4" style="21" customWidth="1"/>
    <col min="1291" max="1536" width="9" style="21"/>
    <col min="1537" max="1537" width="32.9" style="21" customWidth="1"/>
    <col min="1538" max="1546" width="18.4" style="21" customWidth="1"/>
    <col min="1547" max="1792" width="9" style="21"/>
    <col min="1793" max="1793" width="32.9" style="21" customWidth="1"/>
    <col min="1794" max="1802" width="18.4" style="21" customWidth="1"/>
    <col min="1803" max="2048" width="9" style="21"/>
    <col min="2049" max="2049" width="32.9" style="21" customWidth="1"/>
    <col min="2050" max="2058" width="18.4" style="21" customWidth="1"/>
    <col min="2059" max="2304" width="9" style="21"/>
    <col min="2305" max="2305" width="32.9" style="21" customWidth="1"/>
    <col min="2306" max="2314" width="18.4" style="21" customWidth="1"/>
    <col min="2315" max="2560" width="9" style="21"/>
    <col min="2561" max="2561" width="32.9" style="21" customWidth="1"/>
    <col min="2562" max="2570" width="18.4" style="21" customWidth="1"/>
    <col min="2571" max="2816" width="9" style="21"/>
    <col min="2817" max="2817" width="32.9" style="21" customWidth="1"/>
    <col min="2818" max="2826" width="18.4" style="21" customWidth="1"/>
    <col min="2827" max="3072" width="9" style="21"/>
    <col min="3073" max="3073" width="32.9" style="21" customWidth="1"/>
    <col min="3074" max="3082" width="18.4" style="21" customWidth="1"/>
    <col min="3083" max="3328" width="9" style="21"/>
    <col min="3329" max="3329" width="32.9" style="21" customWidth="1"/>
    <col min="3330" max="3338" width="18.4" style="21" customWidth="1"/>
    <col min="3339" max="3584" width="9" style="21"/>
    <col min="3585" max="3585" width="32.9" style="21" customWidth="1"/>
    <col min="3586" max="3594" width="18.4" style="21" customWidth="1"/>
    <col min="3595" max="3840" width="9" style="21"/>
    <col min="3841" max="3841" width="32.9" style="21" customWidth="1"/>
    <col min="3842" max="3850" width="18.4" style="21" customWidth="1"/>
    <col min="3851" max="4096" width="9" style="21"/>
    <col min="4097" max="4097" width="32.9" style="21" customWidth="1"/>
    <col min="4098" max="4106" width="18.4" style="21" customWidth="1"/>
    <col min="4107" max="4352" width="9" style="21"/>
    <col min="4353" max="4353" width="32.9" style="21" customWidth="1"/>
    <col min="4354" max="4362" width="18.4" style="21" customWidth="1"/>
    <col min="4363" max="4608" width="9" style="21"/>
    <col min="4609" max="4609" width="32.9" style="21" customWidth="1"/>
    <col min="4610" max="4618" width="18.4" style="21" customWidth="1"/>
    <col min="4619" max="4864" width="9" style="21"/>
    <col min="4865" max="4865" width="32.9" style="21" customWidth="1"/>
    <col min="4866" max="4874" width="18.4" style="21" customWidth="1"/>
    <col min="4875" max="5120" width="9" style="21"/>
    <col min="5121" max="5121" width="32.9" style="21" customWidth="1"/>
    <col min="5122" max="5130" width="18.4" style="21" customWidth="1"/>
    <col min="5131" max="5376" width="9" style="21"/>
    <col min="5377" max="5377" width="32.9" style="21" customWidth="1"/>
    <col min="5378" max="5386" width="18.4" style="21" customWidth="1"/>
    <col min="5387" max="5632" width="9" style="21"/>
    <col min="5633" max="5633" width="32.9" style="21" customWidth="1"/>
    <col min="5634" max="5642" width="18.4" style="21" customWidth="1"/>
    <col min="5643" max="5888" width="9" style="21"/>
    <col min="5889" max="5889" width="32.9" style="21" customWidth="1"/>
    <col min="5890" max="5898" width="18.4" style="21" customWidth="1"/>
    <col min="5899" max="6144" width="9" style="21"/>
    <col min="6145" max="6145" width="32.9" style="21" customWidth="1"/>
    <col min="6146" max="6154" width="18.4" style="21" customWidth="1"/>
    <col min="6155" max="6400" width="9" style="21"/>
    <col min="6401" max="6401" width="32.9" style="21" customWidth="1"/>
    <col min="6402" max="6410" width="18.4" style="21" customWidth="1"/>
    <col min="6411" max="6656" width="9" style="21"/>
    <col min="6657" max="6657" width="32.9" style="21" customWidth="1"/>
    <col min="6658" max="6666" width="18.4" style="21" customWidth="1"/>
    <col min="6667" max="6912" width="9" style="21"/>
    <col min="6913" max="6913" width="32.9" style="21" customWidth="1"/>
    <col min="6914" max="6922" width="18.4" style="21" customWidth="1"/>
    <col min="6923" max="7168" width="9" style="21"/>
    <col min="7169" max="7169" width="32.9" style="21" customWidth="1"/>
    <col min="7170" max="7178" width="18.4" style="21" customWidth="1"/>
    <col min="7179" max="7424" width="9" style="21"/>
    <col min="7425" max="7425" width="32.9" style="21" customWidth="1"/>
    <col min="7426" max="7434" width="18.4" style="21" customWidth="1"/>
    <col min="7435" max="7680" width="9" style="21"/>
    <col min="7681" max="7681" width="32.9" style="21" customWidth="1"/>
    <col min="7682" max="7690" width="18.4" style="21" customWidth="1"/>
    <col min="7691" max="7936" width="9" style="21"/>
    <col min="7937" max="7937" width="32.9" style="21" customWidth="1"/>
    <col min="7938" max="7946" width="18.4" style="21" customWidth="1"/>
    <col min="7947" max="8192" width="9" style="21"/>
    <col min="8193" max="8193" width="32.9" style="21" customWidth="1"/>
    <col min="8194" max="8202" width="18.4" style="21" customWidth="1"/>
    <col min="8203" max="8448" width="9" style="21"/>
    <col min="8449" max="8449" width="32.9" style="21" customWidth="1"/>
    <col min="8450" max="8458" width="18.4" style="21" customWidth="1"/>
    <col min="8459" max="8704" width="9" style="21"/>
    <col min="8705" max="8705" width="32.9" style="21" customWidth="1"/>
    <col min="8706" max="8714" width="18.4" style="21" customWidth="1"/>
    <col min="8715" max="8960" width="9" style="21"/>
    <col min="8961" max="8961" width="32.9" style="21" customWidth="1"/>
    <col min="8962" max="8970" width="18.4" style="21" customWidth="1"/>
    <col min="8971" max="9216" width="9" style="21"/>
    <col min="9217" max="9217" width="32.9" style="21" customWidth="1"/>
    <col min="9218" max="9226" width="18.4" style="21" customWidth="1"/>
    <col min="9227" max="9472" width="9" style="21"/>
    <col min="9473" max="9473" width="32.9" style="21" customWidth="1"/>
    <col min="9474" max="9482" width="18.4" style="21" customWidth="1"/>
    <col min="9483" max="9728" width="9" style="21"/>
    <col min="9729" max="9729" width="32.9" style="21" customWidth="1"/>
    <col min="9730" max="9738" width="18.4" style="21" customWidth="1"/>
    <col min="9739" max="9984" width="9" style="21"/>
    <col min="9985" max="9985" width="32.9" style="21" customWidth="1"/>
    <col min="9986" max="9994" width="18.4" style="21" customWidth="1"/>
    <col min="9995" max="10240" width="9" style="21"/>
    <col min="10241" max="10241" width="32.9" style="21" customWidth="1"/>
    <col min="10242" max="10250" width="18.4" style="21" customWidth="1"/>
    <col min="10251" max="10496" width="9" style="21"/>
    <col min="10497" max="10497" width="32.9" style="21" customWidth="1"/>
    <col min="10498" max="10506" width="18.4" style="21" customWidth="1"/>
    <col min="10507" max="10752" width="9" style="21"/>
    <col min="10753" max="10753" width="32.9" style="21" customWidth="1"/>
    <col min="10754" max="10762" width="18.4" style="21" customWidth="1"/>
    <col min="10763" max="11008" width="9" style="21"/>
    <col min="11009" max="11009" width="32.9" style="21" customWidth="1"/>
    <col min="11010" max="11018" width="18.4" style="21" customWidth="1"/>
    <col min="11019" max="11264" width="9" style="21"/>
    <col min="11265" max="11265" width="32.9" style="21" customWidth="1"/>
    <col min="11266" max="11274" width="18.4" style="21" customWidth="1"/>
    <col min="11275" max="11520" width="9" style="21"/>
    <col min="11521" max="11521" width="32.9" style="21" customWidth="1"/>
    <col min="11522" max="11530" width="18.4" style="21" customWidth="1"/>
    <col min="11531" max="11776" width="9" style="21"/>
    <col min="11777" max="11777" width="32.9" style="21" customWidth="1"/>
    <col min="11778" max="11786" width="18.4" style="21" customWidth="1"/>
    <col min="11787" max="12032" width="9" style="21"/>
    <col min="12033" max="12033" width="32.9" style="21" customWidth="1"/>
    <col min="12034" max="12042" width="18.4" style="21" customWidth="1"/>
    <col min="12043" max="12288" width="9" style="21"/>
    <col min="12289" max="12289" width="32.9" style="21" customWidth="1"/>
    <col min="12290" max="12298" width="18.4" style="21" customWidth="1"/>
    <col min="12299" max="12544" width="9" style="21"/>
    <col min="12545" max="12545" width="32.9" style="21" customWidth="1"/>
    <col min="12546" max="12554" width="18.4" style="21" customWidth="1"/>
    <col min="12555" max="12800" width="9" style="21"/>
    <col min="12801" max="12801" width="32.9" style="21" customWidth="1"/>
    <col min="12802" max="12810" width="18.4" style="21" customWidth="1"/>
    <col min="12811" max="13056" width="9" style="21"/>
    <col min="13057" max="13057" width="32.9" style="21" customWidth="1"/>
    <col min="13058" max="13066" width="18.4" style="21" customWidth="1"/>
    <col min="13067" max="13312" width="9" style="21"/>
    <col min="13313" max="13313" width="32.9" style="21" customWidth="1"/>
    <col min="13314" max="13322" width="18.4" style="21" customWidth="1"/>
    <col min="13323" max="13568" width="9" style="21"/>
    <col min="13569" max="13569" width="32.9" style="21" customWidth="1"/>
    <col min="13570" max="13578" width="18.4" style="21" customWidth="1"/>
    <col min="13579" max="13824" width="9" style="21"/>
    <col min="13825" max="13825" width="32.9" style="21" customWidth="1"/>
    <col min="13826" max="13834" width="18.4" style="21" customWidth="1"/>
    <col min="13835" max="14080" width="9" style="21"/>
    <col min="14081" max="14081" width="32.9" style="21" customWidth="1"/>
    <col min="14082" max="14090" width="18.4" style="21" customWidth="1"/>
    <col min="14091" max="14336" width="9" style="21"/>
    <col min="14337" max="14337" width="32.9" style="21" customWidth="1"/>
    <col min="14338" max="14346" width="18.4" style="21" customWidth="1"/>
    <col min="14347" max="14592" width="9" style="21"/>
    <col min="14593" max="14593" width="32.9" style="21" customWidth="1"/>
    <col min="14594" max="14602" width="18.4" style="21" customWidth="1"/>
    <col min="14603" max="14848" width="9" style="21"/>
    <col min="14849" max="14849" width="32.9" style="21" customWidth="1"/>
    <col min="14850" max="14858" width="18.4" style="21" customWidth="1"/>
    <col min="14859" max="15104" width="9" style="21"/>
    <col min="15105" max="15105" width="32.9" style="21" customWidth="1"/>
    <col min="15106" max="15114" width="18.4" style="21" customWidth="1"/>
    <col min="15115" max="15360" width="9" style="21"/>
    <col min="15361" max="15361" width="32.9" style="21" customWidth="1"/>
    <col min="15362" max="15370" width="18.4" style="21" customWidth="1"/>
    <col min="15371" max="15616" width="9" style="21"/>
    <col min="15617" max="15617" width="32.9" style="21" customWidth="1"/>
    <col min="15618" max="15626" width="18.4" style="21" customWidth="1"/>
    <col min="15627" max="15872" width="9" style="21"/>
    <col min="15873" max="15873" width="32.9" style="21" customWidth="1"/>
    <col min="15874" max="15882" width="18.4" style="21" customWidth="1"/>
    <col min="15883" max="16128" width="9" style="21"/>
    <col min="16129" max="16129" width="32.9" style="21" customWidth="1"/>
    <col min="16130" max="16138" width="18.4" style="21" customWidth="1"/>
    <col min="16139" max="16384" width="9" style="21"/>
  </cols>
  <sheetData>
    <row r="1" ht="22.95" customHeight="1" spans="1:1">
      <c r="A1" s="22" t="s">
        <v>906</v>
      </c>
    </row>
    <row r="2" ht="37.5" customHeight="1" spans="1:10">
      <c r="A2" s="23" t="s">
        <v>907</v>
      </c>
      <c r="B2" s="23"/>
      <c r="C2" s="23"/>
      <c r="D2" s="23"/>
      <c r="E2" s="23"/>
      <c r="F2" s="23"/>
      <c r="G2" s="23"/>
      <c r="H2" s="23"/>
      <c r="I2" s="23"/>
      <c r="J2" s="23"/>
    </row>
    <row r="3" ht="15.75" customHeight="1" spans="1:10">
      <c r="A3" s="24"/>
      <c r="B3" s="24"/>
      <c r="C3" s="24"/>
      <c r="D3" s="25"/>
      <c r="E3" s="24"/>
      <c r="F3" s="24"/>
      <c r="G3" s="24"/>
      <c r="H3" s="24"/>
      <c r="I3" s="41" t="s">
        <v>887</v>
      </c>
      <c r="J3" s="41"/>
    </row>
    <row r="4" ht="15.75" customHeight="1" spans="1:10">
      <c r="A4" s="26" t="s">
        <v>92</v>
      </c>
      <c r="B4" s="27"/>
      <c r="C4" s="28"/>
      <c r="D4" s="29"/>
      <c r="E4" s="27"/>
      <c r="F4" s="27"/>
      <c r="G4" s="27"/>
      <c r="H4" s="27"/>
      <c r="I4" s="42"/>
      <c r="J4" s="43" t="s">
        <v>230</v>
      </c>
    </row>
    <row r="5" ht="39.75" customHeight="1" spans="1:10">
      <c r="A5" s="30" t="s">
        <v>231</v>
      </c>
      <c r="B5" s="31" t="s">
        <v>888</v>
      </c>
      <c r="C5" s="32" t="s">
        <v>889</v>
      </c>
      <c r="D5" s="32" t="s">
        <v>890</v>
      </c>
      <c r="E5" s="33" t="s">
        <v>891</v>
      </c>
      <c r="F5" s="34" t="s">
        <v>892</v>
      </c>
      <c r="G5" s="34" t="s">
        <v>893</v>
      </c>
      <c r="H5" s="34" t="s">
        <v>894</v>
      </c>
      <c r="I5" s="31" t="s">
        <v>895</v>
      </c>
      <c r="J5" s="32" t="s">
        <v>896</v>
      </c>
    </row>
    <row r="6" ht="24" customHeight="1" spans="1:10">
      <c r="A6" s="35" t="s">
        <v>908</v>
      </c>
      <c r="B6" s="36">
        <v>2604798269.33</v>
      </c>
      <c r="C6" s="36">
        <v>1115814245.43</v>
      </c>
      <c r="D6" s="36">
        <v>552760860</v>
      </c>
      <c r="E6" s="36">
        <v>357363006.76</v>
      </c>
      <c r="F6" s="36">
        <v>284682340.64</v>
      </c>
      <c r="G6" s="36">
        <v>249358164.62</v>
      </c>
      <c r="H6" s="36">
        <v>14195795.74</v>
      </c>
      <c r="I6" s="44">
        <v>19829081</v>
      </c>
      <c r="J6" s="45">
        <v>10794775.14</v>
      </c>
    </row>
    <row r="7" ht="24" customHeight="1" spans="1:10">
      <c r="A7" s="37" t="s">
        <v>909</v>
      </c>
      <c r="B7" s="36">
        <v>2517821044.33</v>
      </c>
      <c r="C7" s="36">
        <v>1073534245.43</v>
      </c>
      <c r="D7" s="36">
        <v>552734860</v>
      </c>
      <c r="E7" s="36">
        <v>356663006.76</v>
      </c>
      <c r="F7" s="36">
        <v>280817940.64</v>
      </c>
      <c r="G7" s="36">
        <v>214182464.62</v>
      </c>
      <c r="H7" s="36">
        <v>14195795.74</v>
      </c>
      <c r="I7" s="44">
        <v>14897956</v>
      </c>
      <c r="J7" s="45">
        <v>10794775.14</v>
      </c>
    </row>
    <row r="8" ht="24" customHeight="1" spans="1:10">
      <c r="A8" s="37" t="s">
        <v>910</v>
      </c>
      <c r="B8" s="36">
        <v>18802100</v>
      </c>
      <c r="C8" s="36">
        <v>0</v>
      </c>
      <c r="D8" s="36">
        <v>0</v>
      </c>
      <c r="E8" s="36">
        <v>0</v>
      </c>
      <c r="F8" s="36">
        <v>3864400</v>
      </c>
      <c r="G8" s="36">
        <v>14937700</v>
      </c>
      <c r="H8" s="36">
        <v>0</v>
      </c>
      <c r="I8" s="44">
        <v>0</v>
      </c>
      <c r="J8" s="46">
        <v>0</v>
      </c>
    </row>
    <row r="9" ht="24" customHeight="1" spans="1:10">
      <c r="A9" s="38" t="s">
        <v>911</v>
      </c>
      <c r="B9" s="36">
        <v>22745125</v>
      </c>
      <c r="C9" s="36">
        <v>22000000</v>
      </c>
      <c r="D9" s="36">
        <v>26000</v>
      </c>
      <c r="E9" s="36">
        <v>700000</v>
      </c>
      <c r="F9" s="36">
        <v>0</v>
      </c>
      <c r="G9" s="39" t="s">
        <v>902</v>
      </c>
      <c r="H9" s="39" t="s">
        <v>902</v>
      </c>
      <c r="I9" s="36">
        <v>19125</v>
      </c>
      <c r="J9" s="47" t="s">
        <v>902</v>
      </c>
    </row>
    <row r="10" ht="15.75" customHeight="1" spans="1:10">
      <c r="A10" s="25"/>
      <c r="B10" s="40"/>
      <c r="C10" s="40"/>
      <c r="D10" s="25"/>
      <c r="E10" s="40"/>
      <c r="F10" s="40"/>
      <c r="G10" s="40"/>
      <c r="H10" s="40"/>
      <c r="I10" s="40"/>
      <c r="J10" s="48" t="s">
        <v>905</v>
      </c>
    </row>
  </sheetData>
  <mergeCells count="2">
    <mergeCell ref="A2:J2"/>
    <mergeCell ref="I3:J3"/>
  </mergeCells>
  <printOptions horizontalCentered="1"/>
  <pageMargins left="0.747916666666667" right="0.747916666666667" top="0.984027777777778" bottom="0.984027777777778" header="0.511805555555556" footer="0.511805555555556"/>
  <pageSetup paperSize="9" scale="61" orientation="landscape" errors="blank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G14" sqref="G14"/>
    </sheetView>
  </sheetViews>
  <sheetFormatPr defaultColWidth="8.8" defaultRowHeight="14.25" customHeight="1" outlineLevelRow="4" outlineLevelCol="4"/>
  <cols>
    <col min="1" max="5" width="14.1" style="12" customWidth="1"/>
    <col min="6" max="16384" width="8.8" style="12"/>
  </cols>
  <sheetData>
    <row r="1" ht="30" customHeight="1" spans="1:5">
      <c r="A1" s="13" t="s">
        <v>912</v>
      </c>
      <c r="B1" s="13"/>
      <c r="C1" s="13"/>
      <c r="D1" s="13"/>
      <c r="E1" s="13"/>
    </row>
    <row r="2" ht="22.5" customHeight="1" spans="1:5">
      <c r="A2" s="14" t="s">
        <v>677</v>
      </c>
      <c r="B2" s="15"/>
      <c r="C2" s="15"/>
      <c r="D2" s="15"/>
      <c r="E2" s="15"/>
    </row>
    <row r="3" ht="24.75" customHeight="1" spans="1:5">
      <c r="A3" s="16" t="s">
        <v>913</v>
      </c>
      <c r="B3" s="16" t="s">
        <v>914</v>
      </c>
      <c r="C3" s="18"/>
      <c r="D3" s="18"/>
      <c r="E3" s="18"/>
    </row>
    <row r="4" ht="24.75" customHeight="1" spans="1:5">
      <c r="A4" s="18"/>
      <c r="B4" s="16" t="s">
        <v>915</v>
      </c>
      <c r="C4" s="16" t="s">
        <v>916</v>
      </c>
      <c r="D4" s="16" t="s">
        <v>917</v>
      </c>
      <c r="E4" s="16" t="s">
        <v>918</v>
      </c>
    </row>
    <row r="5" ht="24.75" customHeight="1" spans="1:5">
      <c r="A5" s="19" t="s">
        <v>919</v>
      </c>
      <c r="B5" s="20">
        <v>283998.5</v>
      </c>
      <c r="C5" s="20">
        <v>304408.5</v>
      </c>
      <c r="D5" s="20">
        <v>340090</v>
      </c>
      <c r="E5" s="20">
        <v>89.51</v>
      </c>
    </row>
  </sheetData>
  <mergeCells count="4">
    <mergeCell ref="A1:E1"/>
    <mergeCell ref="A2:E2"/>
    <mergeCell ref="B3:E3"/>
    <mergeCell ref="A3:A4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6" sqref="E16"/>
    </sheetView>
  </sheetViews>
  <sheetFormatPr defaultColWidth="8.8" defaultRowHeight="14.25" customHeight="1" outlineLevelRow="4" outlineLevelCol="4"/>
  <cols>
    <col min="1" max="5" width="14.1" style="12" customWidth="1"/>
    <col min="6" max="16384" width="8.8" style="12"/>
  </cols>
  <sheetData>
    <row r="1" ht="30" customHeight="1" spans="1:5">
      <c r="A1" s="13" t="s">
        <v>920</v>
      </c>
      <c r="B1" s="13"/>
      <c r="C1" s="13"/>
      <c r="D1" s="13"/>
      <c r="E1" s="13"/>
    </row>
    <row r="2" ht="22.5" customHeight="1" spans="1:5">
      <c r="A2" s="14" t="s">
        <v>677</v>
      </c>
      <c r="B2" s="15"/>
      <c r="C2" s="15"/>
      <c r="D2" s="15"/>
      <c r="E2" s="15"/>
    </row>
    <row r="3" ht="24.75" customHeight="1" spans="1:5">
      <c r="A3" s="16" t="s">
        <v>913</v>
      </c>
      <c r="B3" s="17" t="s">
        <v>921</v>
      </c>
      <c r="C3" s="18"/>
      <c r="D3" s="18"/>
      <c r="E3" s="18"/>
    </row>
    <row r="4" ht="24.75" customHeight="1" spans="1:5">
      <c r="A4" s="18"/>
      <c r="B4" s="16" t="s">
        <v>915</v>
      </c>
      <c r="C4" s="16" t="s">
        <v>916</v>
      </c>
      <c r="D4" s="16" t="s">
        <v>917</v>
      </c>
      <c r="E4" s="16" t="s">
        <v>918</v>
      </c>
    </row>
    <row r="5" ht="24.75" customHeight="1" spans="1:5">
      <c r="A5" s="19" t="s">
        <v>919</v>
      </c>
      <c r="B5" s="20">
        <v>94767</v>
      </c>
      <c r="C5" s="20">
        <v>184476</v>
      </c>
      <c r="D5" s="20">
        <v>193988</v>
      </c>
      <c r="E5" s="20">
        <v>95.1</v>
      </c>
    </row>
  </sheetData>
  <mergeCells count="4">
    <mergeCell ref="A1:E1"/>
    <mergeCell ref="A2:E2"/>
    <mergeCell ref="B3:E3"/>
    <mergeCell ref="A3:A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Zeros="0" workbookViewId="0">
      <selection activeCell="A1" sqref="A1"/>
    </sheetView>
  </sheetViews>
  <sheetFormatPr defaultColWidth="9" defaultRowHeight="14.25"/>
  <cols>
    <col min="1" max="1" width="29.4" customWidth="1"/>
    <col min="2" max="2" width="9.1" customWidth="1"/>
    <col min="3" max="3" width="9.4" customWidth="1"/>
    <col min="4" max="4" width="9.4" style="156" customWidth="1"/>
    <col min="5" max="5" width="9.6" style="202" customWidth="1"/>
    <col min="6" max="6" width="9.6" customWidth="1"/>
    <col min="7" max="7" width="8.6" customWidth="1"/>
    <col min="8" max="8" width="8.1" customWidth="1"/>
    <col min="9" max="9" width="8.9" customWidth="1"/>
    <col min="10" max="10" width="42.2" customWidth="1"/>
    <col min="11" max="11" width="9.5" customWidth="1"/>
    <col min="16" max="16" width="10.2" customWidth="1"/>
  </cols>
  <sheetData>
    <row r="1" ht="23.25" customHeight="1" spans="1:10">
      <c r="A1" s="71" t="s">
        <v>48</v>
      </c>
      <c r="B1" s="71"/>
      <c r="C1" s="71"/>
      <c r="D1" s="71"/>
      <c r="E1" s="240"/>
      <c r="F1" s="71"/>
      <c r="G1" s="71"/>
      <c r="H1" s="71"/>
      <c r="I1" s="71"/>
      <c r="J1" s="71"/>
    </row>
    <row r="2" ht="27" spans="1:10">
      <c r="A2" s="241" t="s">
        <v>49</v>
      </c>
      <c r="B2" s="241"/>
      <c r="C2" s="241"/>
      <c r="D2" s="241"/>
      <c r="E2" s="241"/>
      <c r="F2" s="241"/>
      <c r="G2" s="241"/>
      <c r="H2" s="241"/>
      <c r="I2" s="241"/>
      <c r="J2" s="241"/>
    </row>
    <row r="3" ht="21" customHeight="1" spans="1:10">
      <c r="A3" s="74" t="s">
        <v>50</v>
      </c>
      <c r="B3" s="205"/>
      <c r="C3" s="205"/>
      <c r="D3" s="205"/>
      <c r="E3" s="206"/>
      <c r="F3" s="205"/>
      <c r="G3" s="205"/>
      <c r="H3" s="205"/>
      <c r="I3" s="205"/>
      <c r="J3" s="110" t="s">
        <v>51</v>
      </c>
    </row>
    <row r="4" ht="27.75" spans="1:10">
      <c r="A4" s="242" t="s">
        <v>52</v>
      </c>
      <c r="B4" s="242" t="s">
        <v>53</v>
      </c>
      <c r="C4" s="242" t="s">
        <v>54</v>
      </c>
      <c r="D4" s="242" t="s">
        <v>55</v>
      </c>
      <c r="E4" s="242" t="s">
        <v>56</v>
      </c>
      <c r="F4" s="242" t="s">
        <v>57</v>
      </c>
      <c r="G4" s="242" t="s">
        <v>15</v>
      </c>
      <c r="H4" s="243" t="s">
        <v>58</v>
      </c>
      <c r="I4" s="242" t="s">
        <v>13</v>
      </c>
      <c r="J4" s="247" t="s">
        <v>59</v>
      </c>
    </row>
    <row r="5" ht="20.25" customHeight="1" spans="1:10">
      <c r="A5" s="244" t="s">
        <v>60</v>
      </c>
      <c r="B5" s="209">
        <f>SUM(B6:B25)</f>
        <v>620674</v>
      </c>
      <c r="C5" s="209">
        <f>SUM(C6:C25)</f>
        <v>541242</v>
      </c>
      <c r="D5" s="209">
        <f>SUM(D6:D25)</f>
        <v>608841</v>
      </c>
      <c r="E5" s="245">
        <f>SUM(E6:E25)</f>
        <v>645593</v>
      </c>
      <c r="F5" s="210">
        <f t="shared" ref="F5:F25" si="0">E5/C5*100</f>
        <v>119.279915453716</v>
      </c>
      <c r="G5" s="210">
        <f>E5/D5*100</f>
        <v>106.036387168407</v>
      </c>
      <c r="H5" s="245">
        <f t="shared" ref="H5:H25" si="1">E5-B5</f>
        <v>24919</v>
      </c>
      <c r="I5" s="210">
        <f t="shared" ref="I5:I25" si="2">H5/B5*100</f>
        <v>4.01482904068803</v>
      </c>
      <c r="J5" s="248"/>
    </row>
    <row r="6" ht="18" customHeight="1" spans="1:10">
      <c r="A6" s="155" t="s">
        <v>61</v>
      </c>
      <c r="B6" s="209">
        <v>94256</v>
      </c>
      <c r="C6" s="209">
        <v>120901</v>
      </c>
      <c r="D6" s="209">
        <v>126863</v>
      </c>
      <c r="E6" s="245">
        <v>94300</v>
      </c>
      <c r="F6" s="210">
        <f t="shared" si="0"/>
        <v>77.9977005980099</v>
      </c>
      <c r="G6" s="210">
        <f t="shared" ref="G6:G25" si="3">E6/D6*100</f>
        <v>74.332153582999</v>
      </c>
      <c r="H6" s="245">
        <f t="shared" si="1"/>
        <v>44</v>
      </c>
      <c r="I6" s="210">
        <f t="shared" si="2"/>
        <v>0.0466813783737905</v>
      </c>
      <c r="J6" s="214"/>
    </row>
    <row r="7" ht="18" customHeight="1" spans="1:10">
      <c r="A7" s="155" t="s">
        <v>62</v>
      </c>
      <c r="B7" s="209">
        <v>293</v>
      </c>
      <c r="C7" s="209">
        <v>252</v>
      </c>
      <c r="D7" s="209">
        <v>252</v>
      </c>
      <c r="E7" s="245">
        <v>310</v>
      </c>
      <c r="F7" s="210">
        <f t="shared" si="0"/>
        <v>123.015873015873</v>
      </c>
      <c r="G7" s="210">
        <f t="shared" si="3"/>
        <v>123.015873015873</v>
      </c>
      <c r="H7" s="245">
        <f t="shared" si="1"/>
        <v>17</v>
      </c>
      <c r="I7" s="210">
        <f t="shared" si="2"/>
        <v>5.80204778156997</v>
      </c>
      <c r="J7" s="214"/>
    </row>
    <row r="8" ht="18" customHeight="1" spans="1:10">
      <c r="A8" s="155" t="s">
        <v>63</v>
      </c>
      <c r="B8" s="209">
        <v>15559</v>
      </c>
      <c r="C8" s="209">
        <v>12211</v>
      </c>
      <c r="D8" s="209">
        <v>14393</v>
      </c>
      <c r="E8" s="245">
        <v>17921</v>
      </c>
      <c r="F8" s="210">
        <f t="shared" si="0"/>
        <v>146.761117025633</v>
      </c>
      <c r="G8" s="210">
        <f t="shared" si="3"/>
        <v>124.511915514486</v>
      </c>
      <c r="H8" s="245">
        <f t="shared" si="1"/>
        <v>2362</v>
      </c>
      <c r="I8" s="210">
        <f t="shared" si="2"/>
        <v>15.1809242239218</v>
      </c>
      <c r="J8" s="214"/>
    </row>
    <row r="9" ht="18" customHeight="1" spans="1:10">
      <c r="A9" s="155" t="s">
        <v>64</v>
      </c>
      <c r="B9" s="209">
        <v>98961</v>
      </c>
      <c r="C9" s="209">
        <v>47481</v>
      </c>
      <c r="D9" s="209">
        <v>78709</v>
      </c>
      <c r="E9" s="245">
        <v>113051</v>
      </c>
      <c r="F9" s="210">
        <f t="shared" si="0"/>
        <v>238.097344200838</v>
      </c>
      <c r="G9" s="210">
        <f t="shared" si="3"/>
        <v>143.631605026109</v>
      </c>
      <c r="H9" s="245">
        <f t="shared" si="1"/>
        <v>14090</v>
      </c>
      <c r="I9" s="210">
        <f t="shared" si="2"/>
        <v>14.2379321146714</v>
      </c>
      <c r="J9" s="214"/>
    </row>
    <row r="10" ht="18" customHeight="1" spans="1:10">
      <c r="A10" s="155" t="s">
        <v>65</v>
      </c>
      <c r="B10" s="209">
        <v>5837</v>
      </c>
      <c r="C10" s="209">
        <v>6532</v>
      </c>
      <c r="D10" s="209">
        <v>6887</v>
      </c>
      <c r="E10" s="245">
        <v>6782</v>
      </c>
      <c r="F10" s="210">
        <f t="shared" si="0"/>
        <v>103.827311696265</v>
      </c>
      <c r="G10" s="210">
        <f t="shared" si="3"/>
        <v>98.4753884129519</v>
      </c>
      <c r="H10" s="245">
        <f t="shared" si="1"/>
        <v>945</v>
      </c>
      <c r="I10" s="210">
        <f t="shared" si="2"/>
        <v>16.1898235394895</v>
      </c>
      <c r="J10" s="214"/>
    </row>
    <row r="11" ht="18" customHeight="1" spans="1:10">
      <c r="A11" s="155" t="s">
        <v>66</v>
      </c>
      <c r="B11" s="209">
        <v>7377</v>
      </c>
      <c r="C11" s="209">
        <v>3698</v>
      </c>
      <c r="D11" s="209">
        <v>4746</v>
      </c>
      <c r="E11" s="245">
        <v>5734</v>
      </c>
      <c r="F11" s="210">
        <f t="shared" si="0"/>
        <v>155.056787452677</v>
      </c>
      <c r="G11" s="210">
        <f t="shared" si="3"/>
        <v>120.817530552044</v>
      </c>
      <c r="H11" s="245">
        <f t="shared" si="1"/>
        <v>-1643</v>
      </c>
      <c r="I11" s="210">
        <f t="shared" si="2"/>
        <v>-22.2719262572862</v>
      </c>
      <c r="J11" s="214" t="s">
        <v>67</v>
      </c>
    </row>
    <row r="12" ht="18" customHeight="1" spans="1:10">
      <c r="A12" s="155" t="s">
        <v>68</v>
      </c>
      <c r="B12" s="209">
        <v>112041</v>
      </c>
      <c r="C12" s="209">
        <v>98142</v>
      </c>
      <c r="D12" s="209">
        <v>117479</v>
      </c>
      <c r="E12" s="245">
        <v>152267</v>
      </c>
      <c r="F12" s="210">
        <f t="shared" si="0"/>
        <v>155.149681074362</v>
      </c>
      <c r="G12" s="210">
        <f t="shared" si="3"/>
        <v>129.612100886116</v>
      </c>
      <c r="H12" s="245">
        <f t="shared" si="1"/>
        <v>40226</v>
      </c>
      <c r="I12" s="210">
        <f t="shared" si="2"/>
        <v>35.902928392285</v>
      </c>
      <c r="J12" s="214"/>
    </row>
    <row r="13" ht="18" customHeight="1" spans="1:10">
      <c r="A13" s="155" t="s">
        <v>69</v>
      </c>
      <c r="B13" s="209">
        <v>87083</v>
      </c>
      <c r="C13" s="209">
        <v>64223</v>
      </c>
      <c r="D13" s="209">
        <v>38980</v>
      </c>
      <c r="E13" s="245">
        <v>75308</v>
      </c>
      <c r="F13" s="210">
        <f t="shared" si="0"/>
        <v>117.260171589617</v>
      </c>
      <c r="G13" s="210">
        <f t="shared" si="3"/>
        <v>193.196511031298</v>
      </c>
      <c r="H13" s="245">
        <f t="shared" si="1"/>
        <v>-11775</v>
      </c>
      <c r="I13" s="210">
        <f t="shared" si="2"/>
        <v>-13.5215828577334</v>
      </c>
      <c r="J13" s="214" t="s">
        <v>70</v>
      </c>
    </row>
    <row r="14" ht="18" customHeight="1" spans="1:10">
      <c r="A14" s="155" t="s">
        <v>71</v>
      </c>
      <c r="B14" s="209">
        <v>3237</v>
      </c>
      <c r="C14" s="209">
        <v>1716</v>
      </c>
      <c r="D14" s="209">
        <v>9016</v>
      </c>
      <c r="E14" s="245">
        <v>6368</v>
      </c>
      <c r="F14" s="210">
        <f t="shared" si="0"/>
        <v>371.095571095571</v>
      </c>
      <c r="G14" s="210">
        <f t="shared" si="3"/>
        <v>70.6299911268855</v>
      </c>
      <c r="H14" s="245">
        <f t="shared" si="1"/>
        <v>3131</v>
      </c>
      <c r="I14" s="210">
        <f t="shared" si="2"/>
        <v>96.7253629904232</v>
      </c>
      <c r="J14" s="214" t="s">
        <v>72</v>
      </c>
    </row>
    <row r="15" ht="18" customHeight="1" spans="1:10">
      <c r="A15" s="155" t="s">
        <v>73</v>
      </c>
      <c r="B15" s="209">
        <v>78370</v>
      </c>
      <c r="C15" s="209">
        <v>18347</v>
      </c>
      <c r="D15" s="209">
        <v>33184</v>
      </c>
      <c r="E15" s="245">
        <v>49089</v>
      </c>
      <c r="F15" s="210">
        <f t="shared" si="0"/>
        <v>267.558728947512</v>
      </c>
      <c r="G15" s="210">
        <f t="shared" si="3"/>
        <v>147.929725168756</v>
      </c>
      <c r="H15" s="245">
        <f t="shared" si="1"/>
        <v>-29281</v>
      </c>
      <c r="I15" s="210">
        <f t="shared" si="2"/>
        <v>-37.3625111649866</v>
      </c>
      <c r="J15" s="214" t="s">
        <v>74</v>
      </c>
    </row>
    <row r="16" ht="18" customHeight="1" spans="1:10">
      <c r="A16" s="155" t="s">
        <v>75</v>
      </c>
      <c r="B16" s="209">
        <v>49551</v>
      </c>
      <c r="C16" s="209">
        <v>25152</v>
      </c>
      <c r="D16" s="209">
        <v>33836</v>
      </c>
      <c r="E16" s="245">
        <v>63589</v>
      </c>
      <c r="F16" s="210">
        <f t="shared" si="0"/>
        <v>252.818861323155</v>
      </c>
      <c r="G16" s="210">
        <f t="shared" si="3"/>
        <v>187.932970800331</v>
      </c>
      <c r="H16" s="245">
        <f t="shared" si="1"/>
        <v>14038</v>
      </c>
      <c r="I16" s="210">
        <f t="shared" si="2"/>
        <v>28.3304070553571</v>
      </c>
      <c r="J16" s="214"/>
    </row>
    <row r="17" ht="18" customHeight="1" spans="1:10">
      <c r="A17" s="155" t="s">
        <v>76</v>
      </c>
      <c r="B17" s="209">
        <v>35329</v>
      </c>
      <c r="C17" s="209">
        <v>12737</v>
      </c>
      <c r="D17" s="209">
        <v>14572</v>
      </c>
      <c r="E17" s="245">
        <v>22178</v>
      </c>
      <c r="F17" s="210">
        <f t="shared" si="0"/>
        <v>174.12263484337</v>
      </c>
      <c r="G17" s="210">
        <f t="shared" si="3"/>
        <v>152.195992314027</v>
      </c>
      <c r="H17" s="245">
        <f t="shared" si="1"/>
        <v>-13151</v>
      </c>
      <c r="I17" s="210">
        <f t="shared" si="2"/>
        <v>-37.2243765744856</v>
      </c>
      <c r="J17" s="214" t="s">
        <v>77</v>
      </c>
    </row>
    <row r="18" ht="18" customHeight="1" spans="1:10">
      <c r="A18" s="155" t="s">
        <v>78</v>
      </c>
      <c r="B18" s="209">
        <v>10816</v>
      </c>
      <c r="C18" s="209">
        <v>8817</v>
      </c>
      <c r="D18" s="209">
        <v>8837</v>
      </c>
      <c r="E18" s="245">
        <v>9430</v>
      </c>
      <c r="F18" s="210">
        <f t="shared" si="0"/>
        <v>106.952478167177</v>
      </c>
      <c r="G18" s="210">
        <f t="shared" si="3"/>
        <v>106.710422088944</v>
      </c>
      <c r="H18" s="245">
        <f t="shared" si="1"/>
        <v>-1386</v>
      </c>
      <c r="I18" s="210">
        <f t="shared" si="2"/>
        <v>-12.814349112426</v>
      </c>
      <c r="J18" s="214" t="s">
        <v>74</v>
      </c>
    </row>
    <row r="19" ht="18" customHeight="1" spans="1:10">
      <c r="A19" s="155" t="s">
        <v>79</v>
      </c>
      <c r="B19" s="209">
        <v>1282</v>
      </c>
      <c r="C19" s="209">
        <v>269</v>
      </c>
      <c r="D19" s="209">
        <v>269</v>
      </c>
      <c r="E19" s="245">
        <v>1368</v>
      </c>
      <c r="F19" s="210">
        <f t="shared" si="0"/>
        <v>508.550185873606</v>
      </c>
      <c r="G19" s="210">
        <f t="shared" si="3"/>
        <v>508.550185873606</v>
      </c>
      <c r="H19" s="245">
        <f t="shared" si="1"/>
        <v>86</v>
      </c>
      <c r="I19" s="210">
        <f t="shared" si="2"/>
        <v>6.70826833073323</v>
      </c>
      <c r="J19" s="214"/>
    </row>
    <row r="20" ht="18" customHeight="1" spans="1:10">
      <c r="A20" s="155" t="s">
        <v>80</v>
      </c>
      <c r="B20" s="209">
        <v>50</v>
      </c>
      <c r="C20" s="209">
        <v>15</v>
      </c>
      <c r="D20" s="209">
        <v>15</v>
      </c>
      <c r="E20" s="245">
        <v>15</v>
      </c>
      <c r="F20" s="210">
        <f t="shared" si="0"/>
        <v>100</v>
      </c>
      <c r="G20" s="210">
        <f t="shared" si="3"/>
        <v>100</v>
      </c>
      <c r="H20" s="245">
        <f t="shared" si="1"/>
        <v>-35</v>
      </c>
      <c r="I20" s="210">
        <f t="shared" si="2"/>
        <v>-70</v>
      </c>
      <c r="J20" s="214" t="s">
        <v>81</v>
      </c>
    </row>
    <row r="21" ht="18" customHeight="1" spans="1:10">
      <c r="A21" s="155" t="s">
        <v>82</v>
      </c>
      <c r="B21" s="209">
        <v>4231</v>
      </c>
      <c r="C21" s="209">
        <v>2503</v>
      </c>
      <c r="D21" s="209">
        <v>2597</v>
      </c>
      <c r="E21" s="245">
        <v>3948</v>
      </c>
      <c r="F21" s="210">
        <f t="shared" si="0"/>
        <v>157.730723132241</v>
      </c>
      <c r="G21" s="210">
        <f t="shared" si="3"/>
        <v>152.021563342318</v>
      </c>
      <c r="H21" s="245">
        <f t="shared" si="1"/>
        <v>-283</v>
      </c>
      <c r="I21" s="210">
        <f t="shared" si="2"/>
        <v>-6.68872606948712</v>
      </c>
      <c r="J21" s="214" t="s">
        <v>77</v>
      </c>
    </row>
    <row r="22" ht="18" customHeight="1" spans="1:10">
      <c r="A22" s="155" t="s">
        <v>83</v>
      </c>
      <c r="B22" s="209">
        <v>5459</v>
      </c>
      <c r="C22" s="209">
        <v>9505</v>
      </c>
      <c r="D22" s="209">
        <v>9505</v>
      </c>
      <c r="E22" s="245">
        <v>9762</v>
      </c>
      <c r="F22" s="210">
        <f t="shared" si="0"/>
        <v>102.703840084166</v>
      </c>
      <c r="G22" s="210">
        <f t="shared" si="3"/>
        <v>102.703840084166</v>
      </c>
      <c r="H22" s="245">
        <f t="shared" si="1"/>
        <v>4303</v>
      </c>
      <c r="I22" s="210">
        <f t="shared" si="2"/>
        <v>78.8239604323136</v>
      </c>
      <c r="J22" s="214" t="s">
        <v>84</v>
      </c>
    </row>
    <row r="23" ht="18" customHeight="1" spans="1:10">
      <c r="A23" s="155" t="s">
        <v>85</v>
      </c>
      <c r="B23" s="209">
        <v>2001</v>
      </c>
      <c r="C23" s="209">
        <v>83</v>
      </c>
      <c r="D23" s="209">
        <v>83</v>
      </c>
      <c r="E23" s="245">
        <v>4182</v>
      </c>
      <c r="F23" s="210">
        <f t="shared" si="0"/>
        <v>5038.55421686747</v>
      </c>
      <c r="G23" s="210">
        <f t="shared" si="3"/>
        <v>5038.55421686747</v>
      </c>
      <c r="H23" s="245">
        <f t="shared" si="1"/>
        <v>2181</v>
      </c>
      <c r="I23" s="210">
        <f t="shared" si="2"/>
        <v>108.995502248876</v>
      </c>
      <c r="J23" s="214" t="s">
        <v>86</v>
      </c>
    </row>
    <row r="24" ht="18" customHeight="1" spans="1:10">
      <c r="A24" s="155" t="s">
        <v>87</v>
      </c>
      <c r="B24" s="209">
        <v>30</v>
      </c>
      <c r="C24" s="209">
        <v>98858</v>
      </c>
      <c r="D24" s="209">
        <v>98818</v>
      </c>
      <c r="E24" s="245">
        <v>1</v>
      </c>
      <c r="F24" s="210">
        <f t="shared" si="0"/>
        <v>0.00101155192296021</v>
      </c>
      <c r="G24" s="210">
        <f t="shared" si="3"/>
        <v>0.0010119613835536</v>
      </c>
      <c r="H24" s="245">
        <f t="shared" si="1"/>
        <v>-29</v>
      </c>
      <c r="I24" s="210">
        <f t="shared" si="2"/>
        <v>-96.6666666666667</v>
      </c>
      <c r="J24" s="214" t="s">
        <v>88</v>
      </c>
    </row>
    <row r="25" ht="18" customHeight="1" spans="1:10">
      <c r="A25" s="155" t="s">
        <v>89</v>
      </c>
      <c r="B25" s="209">
        <v>8911</v>
      </c>
      <c r="C25" s="209">
        <v>9800</v>
      </c>
      <c r="D25" s="209">
        <v>9800</v>
      </c>
      <c r="E25" s="245">
        <v>9990</v>
      </c>
      <c r="F25" s="210">
        <f t="shared" si="0"/>
        <v>101.938775510204</v>
      </c>
      <c r="G25" s="210">
        <f t="shared" si="3"/>
        <v>101.938775510204</v>
      </c>
      <c r="H25" s="245">
        <f t="shared" si="1"/>
        <v>1079</v>
      </c>
      <c r="I25" s="210">
        <f t="shared" si="2"/>
        <v>12.1086297834138</v>
      </c>
      <c r="J25" s="214"/>
    </row>
    <row r="26" spans="8:8">
      <c r="H26" s="246"/>
    </row>
    <row r="27" spans="8:10">
      <c r="H27" s="246"/>
      <c r="J27">
        <v>0</v>
      </c>
    </row>
    <row r="28" spans="8:8">
      <c r="H28" s="246"/>
    </row>
  </sheetData>
  <mergeCells count="1">
    <mergeCell ref="A2:J2"/>
  </mergeCells>
  <printOptions horizontalCentered="1"/>
  <pageMargins left="0.196527777777778" right="0.236111111111111" top="0.629861111111111" bottom="0.629861111111111" header="0.196527777777778" footer="0.196527777777778"/>
  <pageSetup paperSize="9" scale="85" orientation="landscape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workbookViewId="0">
      <selection activeCell="F24" sqref="F24"/>
    </sheetView>
  </sheetViews>
  <sheetFormatPr defaultColWidth="9" defaultRowHeight="14.25" outlineLevelCol="2"/>
  <cols>
    <col min="1" max="1" width="36.1" customWidth="1"/>
    <col min="2" max="2" width="20.6" customWidth="1"/>
    <col min="3" max="3" width="25" customWidth="1"/>
  </cols>
  <sheetData>
    <row r="1" ht="20.25" spans="1:3">
      <c r="A1" s="3" t="s">
        <v>922</v>
      </c>
      <c r="B1" s="3"/>
      <c r="C1" s="3"/>
    </row>
    <row r="2" spans="1:3">
      <c r="A2" s="1"/>
      <c r="B2" s="1"/>
      <c r="C2" s="4" t="s">
        <v>677</v>
      </c>
    </row>
    <row r="3" spans="1:3">
      <c r="A3" s="5" t="s">
        <v>923</v>
      </c>
      <c r="B3" s="6" t="s">
        <v>924</v>
      </c>
      <c r="C3" s="6" t="s">
        <v>925</v>
      </c>
    </row>
    <row r="4" spans="1:3">
      <c r="A4" s="7" t="s">
        <v>926</v>
      </c>
      <c r="B4" s="8">
        <f>SUM(B5,B10,B29)</f>
        <v>257659</v>
      </c>
      <c r="C4" s="8">
        <f>SUM(C5,C10,C29)</f>
        <v>103970</v>
      </c>
    </row>
    <row r="5" spans="1:3">
      <c r="A5" s="7" t="s">
        <v>927</v>
      </c>
      <c r="B5" s="8">
        <f>SUM(B6:B9)</f>
        <v>26776</v>
      </c>
      <c r="C5" s="8">
        <f>SUM(C6:C9)</f>
        <v>26776</v>
      </c>
    </row>
    <row r="6" spans="1:3">
      <c r="A6" s="9" t="s">
        <v>928</v>
      </c>
      <c r="B6" s="8">
        <v>22298</v>
      </c>
      <c r="C6" s="8">
        <v>22298</v>
      </c>
    </row>
    <row r="7" spans="1:3">
      <c r="A7" s="9" t="s">
        <v>929</v>
      </c>
      <c r="B7" s="8">
        <v>3602</v>
      </c>
      <c r="C7" s="8">
        <v>3602</v>
      </c>
    </row>
    <row r="8" spans="1:3">
      <c r="A8" s="9" t="s">
        <v>930</v>
      </c>
      <c r="B8" s="8">
        <v>876</v>
      </c>
      <c r="C8" s="10">
        <v>876</v>
      </c>
    </row>
    <row r="9" spans="1:3">
      <c r="A9" s="9" t="s">
        <v>931</v>
      </c>
      <c r="B9" s="8"/>
      <c r="C9" s="8">
        <f>B9</f>
        <v>0</v>
      </c>
    </row>
    <row r="10" spans="1:3">
      <c r="A10" s="7" t="s">
        <v>932</v>
      </c>
      <c r="B10" s="11">
        <f>SUM(B11:B28)</f>
        <v>150940</v>
      </c>
      <c r="C10" s="11">
        <f>SUM(C11:C28)</f>
        <v>76753</v>
      </c>
    </row>
    <row r="11" spans="1:3">
      <c r="A11" s="9" t="s">
        <v>933</v>
      </c>
      <c r="B11" s="9"/>
      <c r="C11" s="10"/>
    </row>
    <row r="12" spans="1:3">
      <c r="A12" s="9" t="s">
        <v>934</v>
      </c>
      <c r="B12" s="10">
        <v>131103</v>
      </c>
      <c r="C12" s="10">
        <v>56916</v>
      </c>
    </row>
    <row r="13" spans="1:3">
      <c r="A13" s="9" t="s">
        <v>935</v>
      </c>
      <c r="B13" s="10"/>
      <c r="C13" s="10"/>
    </row>
    <row r="14" spans="1:3">
      <c r="A14" s="9" t="s">
        <v>936</v>
      </c>
      <c r="B14" s="10"/>
      <c r="C14" s="10"/>
    </row>
    <row r="15" spans="1:3">
      <c r="A15" s="9" t="s">
        <v>937</v>
      </c>
      <c r="B15" s="10">
        <v>19837</v>
      </c>
      <c r="C15" s="10">
        <v>19837</v>
      </c>
    </row>
    <row r="16" spans="1:3">
      <c r="A16" s="9" t="s">
        <v>938</v>
      </c>
      <c r="B16" s="9"/>
      <c r="C16" s="10"/>
    </row>
    <row r="17" spans="1:3">
      <c r="A17" s="9" t="s">
        <v>939</v>
      </c>
      <c r="B17" s="9"/>
      <c r="C17" s="10"/>
    </row>
    <row r="18" spans="1:3">
      <c r="A18" s="9" t="s">
        <v>940</v>
      </c>
      <c r="B18" s="9"/>
      <c r="C18" s="10"/>
    </row>
    <row r="19" spans="1:3">
      <c r="A19" s="9" t="s">
        <v>941</v>
      </c>
      <c r="B19" s="9"/>
      <c r="C19" s="10"/>
    </row>
    <row r="20" spans="1:3">
      <c r="A20" s="9" t="s">
        <v>942</v>
      </c>
      <c r="B20" s="9"/>
      <c r="C20" s="10"/>
    </row>
    <row r="21" spans="1:3">
      <c r="A21" s="9" t="s">
        <v>943</v>
      </c>
      <c r="B21" s="9"/>
      <c r="C21" s="10"/>
    </row>
    <row r="22" spans="1:3">
      <c r="A22" s="9" t="s">
        <v>944</v>
      </c>
      <c r="B22" s="9"/>
      <c r="C22" s="10"/>
    </row>
    <row r="23" spans="1:3">
      <c r="A23" s="9" t="s">
        <v>945</v>
      </c>
      <c r="B23" s="9"/>
      <c r="C23" s="10"/>
    </row>
    <row r="24" spans="1:3">
      <c r="A24" s="9" t="s">
        <v>946</v>
      </c>
      <c r="B24" s="9"/>
      <c r="C24" s="10"/>
    </row>
    <row r="25" spans="1:3">
      <c r="A25" s="9" t="s">
        <v>947</v>
      </c>
      <c r="B25" s="9"/>
      <c r="C25" s="10"/>
    </row>
    <row r="26" spans="1:3">
      <c r="A26" s="9" t="s">
        <v>948</v>
      </c>
      <c r="B26" s="9"/>
      <c r="C26" s="10"/>
    </row>
    <row r="27" spans="1:3">
      <c r="A27" s="9" t="s">
        <v>949</v>
      </c>
      <c r="B27" s="9"/>
      <c r="C27" s="10"/>
    </row>
    <row r="28" spans="1:3">
      <c r="A28" s="9" t="s">
        <v>950</v>
      </c>
      <c r="B28" s="9"/>
      <c r="C28" s="10"/>
    </row>
    <row r="29" spans="1:3">
      <c r="A29" s="7" t="s">
        <v>951</v>
      </c>
      <c r="B29" s="8">
        <f>SUM(B30:B49)</f>
        <v>79943</v>
      </c>
      <c r="C29" s="8">
        <f>SUM(C30:C49)</f>
        <v>441</v>
      </c>
    </row>
    <row r="30" spans="1:3">
      <c r="A30" s="9" t="s">
        <v>952</v>
      </c>
      <c r="B30" s="10">
        <v>412</v>
      </c>
      <c r="C30" s="10"/>
    </row>
    <row r="31" spans="1:3">
      <c r="A31" s="9" t="s">
        <v>953</v>
      </c>
      <c r="B31" s="10"/>
      <c r="C31" s="10"/>
    </row>
    <row r="32" spans="1:3">
      <c r="A32" s="9" t="s">
        <v>954</v>
      </c>
      <c r="B32" s="10"/>
      <c r="C32" s="10"/>
    </row>
    <row r="33" spans="1:3">
      <c r="A33" s="9" t="s">
        <v>955</v>
      </c>
      <c r="B33" s="10">
        <v>807</v>
      </c>
      <c r="C33" s="10"/>
    </row>
    <row r="34" spans="1:3">
      <c r="A34" s="9" t="s">
        <v>956</v>
      </c>
      <c r="B34" s="10">
        <v>4483</v>
      </c>
      <c r="C34" s="10"/>
    </row>
    <row r="35" spans="1:3">
      <c r="A35" s="9" t="s">
        <v>957</v>
      </c>
      <c r="B35" s="10">
        <v>68</v>
      </c>
      <c r="C35" s="10"/>
    </row>
    <row r="36" spans="1:3">
      <c r="A36" s="9" t="s">
        <v>958</v>
      </c>
      <c r="B36" s="10">
        <v>709</v>
      </c>
      <c r="C36" s="10"/>
    </row>
    <row r="37" spans="1:3">
      <c r="A37" s="9" t="s">
        <v>959</v>
      </c>
      <c r="B37" s="10">
        <v>30201</v>
      </c>
      <c r="C37" s="10"/>
    </row>
    <row r="38" spans="1:3">
      <c r="A38" s="9" t="s">
        <v>960</v>
      </c>
      <c r="B38" s="10">
        <v>18027</v>
      </c>
      <c r="C38" s="10">
        <v>111</v>
      </c>
    </row>
    <row r="39" spans="1:3">
      <c r="A39" s="9" t="s">
        <v>961</v>
      </c>
      <c r="B39" s="10">
        <v>1036</v>
      </c>
      <c r="C39" s="10"/>
    </row>
    <row r="40" spans="1:3">
      <c r="A40" s="9" t="s">
        <v>962</v>
      </c>
      <c r="B40" s="10">
        <v>5972</v>
      </c>
      <c r="C40" s="10"/>
    </row>
    <row r="41" spans="1:3">
      <c r="A41" s="9" t="s">
        <v>963</v>
      </c>
      <c r="B41" s="10">
        <v>10719</v>
      </c>
      <c r="C41" s="10">
        <v>330</v>
      </c>
    </row>
    <row r="42" spans="1:3">
      <c r="A42" s="9" t="s">
        <v>964</v>
      </c>
      <c r="B42" s="10">
        <v>4352</v>
      </c>
      <c r="C42" s="10"/>
    </row>
    <row r="43" spans="1:3">
      <c r="A43" s="9" t="s">
        <v>965</v>
      </c>
      <c r="B43" s="10">
        <v>278</v>
      </c>
      <c r="C43" s="10"/>
    </row>
    <row r="44" spans="1:3">
      <c r="A44" s="9" t="s">
        <v>966</v>
      </c>
      <c r="B44" s="10">
        <v>508</v>
      </c>
      <c r="C44" s="10"/>
    </row>
    <row r="45" spans="1:3">
      <c r="A45" s="9" t="s">
        <v>967</v>
      </c>
      <c r="B45" s="10"/>
      <c r="C45" s="10"/>
    </row>
    <row r="46" spans="1:3">
      <c r="A46" s="9" t="s">
        <v>968</v>
      </c>
      <c r="B46" s="10">
        <v>115</v>
      </c>
      <c r="C46" s="10"/>
    </row>
    <row r="47" spans="1:3">
      <c r="A47" s="9" t="s">
        <v>969</v>
      </c>
      <c r="B47" s="10">
        <v>258</v>
      </c>
      <c r="C47" s="10"/>
    </row>
    <row r="48" spans="1:3">
      <c r="A48" s="9" t="s">
        <v>970</v>
      </c>
      <c r="B48" s="10">
        <v>1966</v>
      </c>
      <c r="C48" s="10"/>
    </row>
    <row r="49" spans="1:3">
      <c r="A49" s="9" t="s">
        <v>971</v>
      </c>
      <c r="B49" s="10">
        <v>32</v>
      </c>
      <c r="C49" s="10"/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20" sqref="G20"/>
    </sheetView>
  </sheetViews>
  <sheetFormatPr defaultColWidth="9.1" defaultRowHeight="14.25" outlineLevelCol="2"/>
  <cols>
    <col min="1" max="1" width="46.7" style="1" customWidth="1"/>
    <col min="2" max="2" width="17.3" style="1" customWidth="1"/>
    <col min="3" max="3" width="19.2" style="1" customWidth="1"/>
    <col min="4" max="245" width="9.1" style="2" customWidth="1"/>
    <col min="246" max="16384" width="9.1" style="2"/>
  </cols>
  <sheetData>
    <row r="1" s="1" customFormat="1" ht="27.75" customHeight="1" spans="1:3">
      <c r="A1" s="3" t="s">
        <v>972</v>
      </c>
      <c r="B1" s="3"/>
      <c r="C1" s="3"/>
    </row>
    <row r="2" s="1" customFormat="1" ht="15.75" customHeight="1" spans="3:3">
      <c r="C2" s="4" t="s">
        <v>677</v>
      </c>
    </row>
    <row r="3" s="1" customFormat="1" ht="30.6" customHeight="1" spans="1:3">
      <c r="A3" s="5" t="s">
        <v>923</v>
      </c>
      <c r="B3" s="6" t="s">
        <v>924</v>
      </c>
      <c r="C3" s="6" t="s">
        <v>925</v>
      </c>
    </row>
    <row r="4" s="1" customFormat="1" ht="16.8" customHeight="1" spans="1:3">
      <c r="A4" s="7" t="s">
        <v>973</v>
      </c>
      <c r="B4" s="8">
        <f>SUM(B5:B24)</f>
        <v>15671</v>
      </c>
      <c r="C4" s="8">
        <f>SUM(C5:C24)</f>
        <v>0</v>
      </c>
    </row>
    <row r="5" s="1" customFormat="1" ht="17.25" customHeight="1" spans="1:3">
      <c r="A5" s="9" t="s">
        <v>952</v>
      </c>
      <c r="B5" s="10"/>
      <c r="C5" s="10"/>
    </row>
    <row r="6" s="1" customFormat="1" ht="17.25" customHeight="1" spans="1:3">
      <c r="A6" s="9" t="s">
        <v>953</v>
      </c>
      <c r="B6" s="10"/>
      <c r="C6" s="10"/>
    </row>
    <row r="7" s="1" customFormat="1" ht="17.25" customHeight="1" spans="1:3">
      <c r="A7" s="9" t="s">
        <v>954</v>
      </c>
      <c r="B7" s="10"/>
      <c r="C7" s="10"/>
    </row>
    <row r="8" s="1" customFormat="1" ht="17.25" customHeight="1" spans="1:3">
      <c r="A8" s="9" t="s">
        <v>955</v>
      </c>
      <c r="B8" s="10"/>
      <c r="C8" s="10"/>
    </row>
    <row r="9" s="1" customFormat="1" ht="16.95" customHeight="1" spans="1:3">
      <c r="A9" s="9" t="s">
        <v>956</v>
      </c>
      <c r="B9" s="10"/>
      <c r="C9" s="10"/>
    </row>
    <row r="10" s="1" customFormat="1" ht="16.95" customHeight="1" spans="1:3">
      <c r="A10" s="9" t="s">
        <v>957</v>
      </c>
      <c r="B10" s="10"/>
      <c r="C10" s="10"/>
    </row>
    <row r="11" s="1" customFormat="1" ht="16.95" customHeight="1" spans="1:3">
      <c r="A11" s="9" t="s">
        <v>958</v>
      </c>
      <c r="B11" s="10">
        <v>30</v>
      </c>
      <c r="C11" s="10"/>
    </row>
    <row r="12" s="1" customFormat="1" ht="16.95" customHeight="1" spans="1:3">
      <c r="A12" s="9" t="s">
        <v>959</v>
      </c>
      <c r="B12" s="10">
        <v>163</v>
      </c>
      <c r="C12" s="10"/>
    </row>
    <row r="13" s="1" customFormat="1" ht="16.95" customHeight="1" spans="1:3">
      <c r="A13" s="9" t="s">
        <v>960</v>
      </c>
      <c r="B13" s="10">
        <v>13317</v>
      </c>
      <c r="C13" s="10"/>
    </row>
    <row r="14" s="1" customFormat="1" ht="16.95" customHeight="1" spans="1:3">
      <c r="A14" s="9" t="s">
        <v>961</v>
      </c>
      <c r="B14" s="10"/>
      <c r="C14" s="10"/>
    </row>
    <row r="15" s="1" customFormat="1" ht="16.95" customHeight="1" spans="1:3">
      <c r="A15" s="9" t="s">
        <v>962</v>
      </c>
      <c r="B15" s="10"/>
      <c r="C15" s="10"/>
    </row>
    <row r="16" s="1" customFormat="1" ht="16.95" customHeight="1" spans="1:3">
      <c r="A16" s="9" t="s">
        <v>963</v>
      </c>
      <c r="B16" s="10">
        <v>10</v>
      </c>
      <c r="C16" s="10"/>
    </row>
    <row r="17" s="1" customFormat="1" ht="16.95" customHeight="1" spans="1:3">
      <c r="A17" s="9" t="s">
        <v>964</v>
      </c>
      <c r="B17" s="10"/>
      <c r="C17" s="10"/>
    </row>
    <row r="18" s="1" customFormat="1" ht="16.95" customHeight="1" spans="1:3">
      <c r="A18" s="9" t="s">
        <v>965</v>
      </c>
      <c r="B18" s="10"/>
      <c r="C18" s="10"/>
    </row>
    <row r="19" s="1" customFormat="1" ht="16.95" customHeight="1" spans="1:3">
      <c r="A19" s="9" t="s">
        <v>966</v>
      </c>
      <c r="B19" s="10"/>
      <c r="C19" s="10"/>
    </row>
    <row r="20" s="1" customFormat="1" ht="16.95" customHeight="1" spans="1:3">
      <c r="A20" s="9" t="s">
        <v>967</v>
      </c>
      <c r="B20" s="10"/>
      <c r="C20" s="10"/>
    </row>
    <row r="21" s="1" customFormat="1" ht="16.95" customHeight="1" spans="1:3">
      <c r="A21" s="9" t="s">
        <v>968</v>
      </c>
      <c r="B21" s="10"/>
      <c r="C21" s="10"/>
    </row>
    <row r="22" s="1" customFormat="1" ht="16.95" customHeight="1" spans="1:3">
      <c r="A22" s="9" t="s">
        <v>969</v>
      </c>
      <c r="B22" s="10"/>
      <c r="C22" s="10"/>
    </row>
    <row r="23" s="1" customFormat="1" ht="16.95" customHeight="1" spans="1:3">
      <c r="A23" s="9" t="s">
        <v>970</v>
      </c>
      <c r="B23" s="10"/>
      <c r="C23" s="10"/>
    </row>
    <row r="24" s="1" customFormat="1" ht="16.95" customHeight="1" spans="1:3">
      <c r="A24" s="9" t="s">
        <v>971</v>
      </c>
      <c r="B24" s="10">
        <v>2151</v>
      </c>
      <c r="C24" s="10"/>
    </row>
    <row r="25" s="1" customFormat="1" spans="1:1">
      <c r="A25" s="2" t="s">
        <v>974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zoomScale="120" zoomScaleNormal="120" workbookViewId="0">
      <selection activeCell="A1" sqref="A1"/>
    </sheetView>
  </sheetViews>
  <sheetFormatPr defaultColWidth="9" defaultRowHeight="14.25"/>
  <cols>
    <col min="1" max="1" width="33.1" style="156" customWidth="1"/>
    <col min="2" max="2" width="8.4" style="156" customWidth="1"/>
    <col min="3" max="3" width="8.7" customWidth="1"/>
    <col min="4" max="4" width="8.2" customWidth="1"/>
    <col min="5" max="5" width="8.4" customWidth="1"/>
    <col min="6" max="6" width="1.1" hidden="1" customWidth="1"/>
    <col min="7" max="7" width="67.4" customWidth="1"/>
    <col min="8" max="8" width="4.5" customWidth="1"/>
    <col min="9" max="9" width="26.1" hidden="1" customWidth="1"/>
    <col min="10" max="11" width="9" hidden="1" customWidth="1"/>
    <col min="12" max="12" width="16.4" customWidth="1"/>
    <col min="13" max="13" width="11.2" customWidth="1"/>
  </cols>
  <sheetData>
    <row r="1" spans="1:1">
      <c r="A1" s="120" t="s">
        <v>90</v>
      </c>
    </row>
    <row r="2" ht="29.25" customHeight="1" spans="1:7">
      <c r="A2" s="220" t="s">
        <v>91</v>
      </c>
      <c r="B2" s="220"/>
      <c r="C2" s="220"/>
      <c r="D2" s="220"/>
      <c r="E2" s="220"/>
      <c r="F2" s="220"/>
      <c r="G2" s="220"/>
    </row>
    <row r="3" spans="1:7">
      <c r="A3" s="221" t="s">
        <v>92</v>
      </c>
      <c r="B3" s="222"/>
      <c r="C3" s="222"/>
      <c r="D3" s="222"/>
      <c r="E3" s="222"/>
      <c r="F3" s="222"/>
      <c r="G3" s="223" t="s">
        <v>4</v>
      </c>
    </row>
    <row r="4" s="219" customFormat="1" ht="34.5" customHeight="1" spans="1:7">
      <c r="A4" s="185" t="s">
        <v>93</v>
      </c>
      <c r="B4" s="224" t="s">
        <v>94</v>
      </c>
      <c r="C4" s="224" t="s">
        <v>54</v>
      </c>
      <c r="D4" s="224" t="s">
        <v>95</v>
      </c>
      <c r="E4" s="224" t="s">
        <v>96</v>
      </c>
      <c r="F4" s="224" t="s">
        <v>97</v>
      </c>
      <c r="G4" s="225" t="s">
        <v>98</v>
      </c>
    </row>
    <row r="5" ht="18" customHeight="1" spans="1:7">
      <c r="A5" s="226" t="s">
        <v>99</v>
      </c>
      <c r="B5" s="188">
        <f>SUM(B6,B26,B32:B35)</f>
        <v>723851</v>
      </c>
      <c r="C5" s="188">
        <f>SUM(C6,C26,C32:C35)</f>
        <v>642562.4</v>
      </c>
      <c r="D5" s="188">
        <f>SUM(D6,D26,D32:D35)</f>
        <v>752700</v>
      </c>
      <c r="E5" s="188">
        <f>SUM(E6,E26,E32:E35)</f>
        <v>674004</v>
      </c>
      <c r="F5" s="188" t="e">
        <f>SUM(F7,#REF!,F15,F27,#REF!,F30,F31,F33,F35)</f>
        <v>#REF!</v>
      </c>
      <c r="G5" s="85"/>
    </row>
    <row r="6" ht="18" customHeight="1" spans="1:7">
      <c r="A6" s="227" t="s">
        <v>100</v>
      </c>
      <c r="B6" s="188">
        <f>SUM(B7,B15)</f>
        <v>365989</v>
      </c>
      <c r="C6" s="188">
        <f>SUM(C7,C15)</f>
        <v>394520</v>
      </c>
      <c r="D6" s="188">
        <f>SUM(D7,D15)</f>
        <v>354200</v>
      </c>
      <c r="E6" s="188">
        <f>SUM(E7,E15)</f>
        <v>379000</v>
      </c>
      <c r="F6" s="188"/>
      <c r="G6" s="190"/>
    </row>
    <row r="7" ht="15.75" spans="1:7">
      <c r="A7" s="228" t="s">
        <v>101</v>
      </c>
      <c r="B7" s="188">
        <f>SUM(B8:B14)</f>
        <v>240480</v>
      </c>
      <c r="C7" s="188">
        <f>SUM(C8:C14)</f>
        <v>285920</v>
      </c>
      <c r="D7" s="188">
        <f>SUM(D8:D14)</f>
        <v>278305</v>
      </c>
      <c r="E7" s="188">
        <f>SUM(E8:E14)</f>
        <v>313500</v>
      </c>
      <c r="F7" s="188" t="e">
        <f>SUM(F8:F11)</f>
        <v>#REF!</v>
      </c>
      <c r="G7" s="85"/>
    </row>
    <row r="8" ht="15.75" spans="1:7">
      <c r="A8" s="229" t="s">
        <v>102</v>
      </c>
      <c r="B8" s="188">
        <v>47475</v>
      </c>
      <c r="C8" s="188">
        <v>56000</v>
      </c>
      <c r="D8" s="188">
        <f>'18公共收预'!N10</f>
        <v>50344</v>
      </c>
      <c r="E8" s="188">
        <f>'19公共收预 '!K10</f>
        <v>53200</v>
      </c>
      <c r="F8" s="188" t="e">
        <f>SUM(#REF!)*0.2</f>
        <v>#REF!</v>
      </c>
      <c r="G8" s="168"/>
    </row>
    <row r="9" ht="15.75" spans="1:7">
      <c r="A9" s="229" t="s">
        <v>103</v>
      </c>
      <c r="B9" s="188">
        <f>49390+368</f>
        <v>49758</v>
      </c>
      <c r="C9" s="188">
        <v>59500</v>
      </c>
      <c r="D9" s="188">
        <f>'18公共收预'!N11</f>
        <v>55351</v>
      </c>
      <c r="E9" s="188">
        <f>'19公共收预 '!K11</f>
        <v>57500</v>
      </c>
      <c r="F9" s="188"/>
      <c r="G9" s="168"/>
    </row>
    <row r="10" ht="15.75" spans="1:7">
      <c r="A10" s="229" t="s">
        <v>104</v>
      </c>
      <c r="B10" s="188">
        <v>34519</v>
      </c>
      <c r="C10" s="188">
        <v>37720</v>
      </c>
      <c r="D10" s="188">
        <f>'18公共收预'!N13</f>
        <v>34130</v>
      </c>
      <c r="E10" s="188">
        <f>'19公共收预 '!K13</f>
        <v>39200</v>
      </c>
      <c r="F10" s="188" t="e">
        <f>SUM(#REF!+#REF!)*0.32</f>
        <v>#REF!</v>
      </c>
      <c r="G10" s="168"/>
    </row>
    <row r="11" ht="15.75" spans="1:7">
      <c r="A11" s="229" t="s">
        <v>105</v>
      </c>
      <c r="B11" s="188">
        <v>8469</v>
      </c>
      <c r="C11" s="188">
        <v>8000</v>
      </c>
      <c r="D11" s="188">
        <f>'18公共收预'!N15</f>
        <v>12146</v>
      </c>
      <c r="E11" s="188">
        <f>'19公共收预 '!K15</f>
        <v>12000</v>
      </c>
      <c r="F11" s="188" t="e">
        <f>SUM(#REF!)*0.32</f>
        <v>#REF!</v>
      </c>
      <c r="G11" s="168"/>
    </row>
    <row r="12" ht="15.75" spans="1:7">
      <c r="A12" s="228" t="s">
        <v>106</v>
      </c>
      <c r="B12" s="188">
        <v>69872</v>
      </c>
      <c r="C12" s="188">
        <v>79700</v>
      </c>
      <c r="D12" s="188">
        <f>'18公共收预'!N14</f>
        <v>88173</v>
      </c>
      <c r="E12" s="188">
        <f>'19公共收预 '!K14</f>
        <v>108800</v>
      </c>
      <c r="F12" s="188" t="e">
        <f>SUM(#REF!)-#REF!-#REF!</f>
        <v>#REF!</v>
      </c>
      <c r="G12" s="168"/>
    </row>
    <row r="13" ht="15.75" spans="1:7">
      <c r="A13" s="228" t="s">
        <v>107</v>
      </c>
      <c r="B13" s="188">
        <v>1631</v>
      </c>
      <c r="C13" s="188">
        <v>16000</v>
      </c>
      <c r="D13" s="188">
        <f>'18公共收预'!N17</f>
        <v>9188</v>
      </c>
      <c r="E13" s="188">
        <f>'19公共收预 '!K17</f>
        <v>9800</v>
      </c>
      <c r="F13" s="188" t="e">
        <f>SUM(#REF!)*0.55</f>
        <v>#REF!</v>
      </c>
      <c r="G13" s="168"/>
    </row>
    <row r="14" ht="15.75" spans="1:7">
      <c r="A14" s="228" t="s">
        <v>108</v>
      </c>
      <c r="B14" s="188">
        <v>28756</v>
      </c>
      <c r="C14" s="188">
        <v>29000</v>
      </c>
      <c r="D14" s="188">
        <f>'18公共收预'!N18</f>
        <v>28973</v>
      </c>
      <c r="E14" s="188">
        <f>'19公共收预 '!K18</f>
        <v>33000</v>
      </c>
      <c r="F14" s="188" t="e">
        <f>SUM(#REF!)</f>
        <v>#REF!</v>
      </c>
      <c r="G14" s="168"/>
    </row>
    <row r="15" ht="16.5" customHeight="1" spans="1:7">
      <c r="A15" s="228" t="s">
        <v>109</v>
      </c>
      <c r="B15" s="188">
        <f>SUM(B16:B19,B25)</f>
        <v>125509</v>
      </c>
      <c r="C15" s="188">
        <f>SUM(C16:C19,C25)</f>
        <v>108600</v>
      </c>
      <c r="D15" s="188">
        <f>SUM(D16:D19,D25)</f>
        <v>75895</v>
      </c>
      <c r="E15" s="188">
        <f>SUM(E16:E19,E25)</f>
        <v>65500</v>
      </c>
      <c r="F15" s="228" t="e">
        <f>SUM(F20:F24)</f>
        <v>#REF!</v>
      </c>
      <c r="G15" s="85"/>
    </row>
    <row r="16" ht="15.75" spans="1:7">
      <c r="A16" s="228" t="s">
        <v>110</v>
      </c>
      <c r="B16" s="188">
        <v>4747</v>
      </c>
      <c r="C16" s="188">
        <v>3000</v>
      </c>
      <c r="D16" s="188">
        <f>'18公共收预'!G20</f>
        <v>4374</v>
      </c>
      <c r="E16" s="188">
        <f>'19公共收预 '!C20</f>
        <v>4500</v>
      </c>
      <c r="F16" s="188" t="e">
        <f>SUM(#REF!)</f>
        <v>#REF!</v>
      </c>
      <c r="G16" s="230"/>
    </row>
    <row r="17" ht="15.75" spans="1:7">
      <c r="A17" s="228" t="s">
        <v>111</v>
      </c>
      <c r="B17" s="188">
        <v>14699</v>
      </c>
      <c r="C17" s="188">
        <v>14000</v>
      </c>
      <c r="D17" s="188">
        <f>'18公共收预'!G21</f>
        <v>16043</v>
      </c>
      <c r="E17" s="188">
        <f>'19公共收预 '!C21</f>
        <v>15000</v>
      </c>
      <c r="F17" s="188" t="e">
        <f>SUM(#REF!+#REF!)</f>
        <v>#REF!</v>
      </c>
      <c r="G17" s="85"/>
    </row>
    <row r="18" ht="15.75" spans="1:7">
      <c r="A18" s="228" t="s">
        <v>112</v>
      </c>
      <c r="B18" s="188">
        <v>80134</v>
      </c>
      <c r="C18" s="188">
        <v>64580</v>
      </c>
      <c r="D18" s="188">
        <f>'18公共收预'!G22</f>
        <v>34980</v>
      </c>
      <c r="E18" s="188">
        <f>'19公共收预 '!C22</f>
        <v>18060</v>
      </c>
      <c r="F18" s="188" t="e">
        <f>SUM(#REF!)</f>
        <v>#REF!</v>
      </c>
      <c r="G18" s="85"/>
    </row>
    <row r="19" ht="15.75" spans="1:7">
      <c r="A19" s="228" t="s">
        <v>113</v>
      </c>
      <c r="B19" s="188">
        <f>SUM(B20:B24)</f>
        <v>25809</v>
      </c>
      <c r="C19" s="188">
        <v>27020</v>
      </c>
      <c r="D19" s="188">
        <f>SUM(D20:D24)</f>
        <v>20477</v>
      </c>
      <c r="E19" s="188">
        <f>SUM(E20:E24)</f>
        <v>27940</v>
      </c>
      <c r="F19" s="188"/>
      <c r="G19" s="85"/>
    </row>
    <row r="20" ht="13.5" customHeight="1" spans="1:7">
      <c r="A20" s="228" t="s">
        <v>114</v>
      </c>
      <c r="B20" s="188">
        <v>5917</v>
      </c>
      <c r="C20" s="188">
        <v>6600</v>
      </c>
      <c r="D20" s="188">
        <v>7095</v>
      </c>
      <c r="E20" s="188">
        <f>'19公共收预 '!C16</f>
        <v>7300</v>
      </c>
      <c r="F20" s="188" t="e">
        <f>SUM(#REF!)</f>
        <v>#REF!</v>
      </c>
      <c r="G20" s="85"/>
    </row>
    <row r="21" ht="15.75" spans="1:7">
      <c r="A21" s="228" t="s">
        <v>115</v>
      </c>
      <c r="B21" s="188">
        <v>12000</v>
      </c>
      <c r="C21" s="188">
        <v>10000</v>
      </c>
      <c r="D21" s="188">
        <f>'18公共收预'!G24</f>
        <v>8000</v>
      </c>
      <c r="E21" s="188">
        <f>'19公共收预 '!C24</f>
        <v>12500</v>
      </c>
      <c r="F21" s="188"/>
      <c r="G21" s="190"/>
    </row>
    <row r="22" ht="15.75" spans="1:7">
      <c r="A22" s="228" t="s">
        <v>116</v>
      </c>
      <c r="B22" s="188">
        <v>7200</v>
      </c>
      <c r="C22" s="188">
        <v>10000</v>
      </c>
      <c r="D22" s="188">
        <f>'18公共收预'!G25</f>
        <v>4800</v>
      </c>
      <c r="E22" s="188">
        <f>'19公共收预 '!C25</f>
        <v>7500</v>
      </c>
      <c r="F22" s="188"/>
      <c r="G22" s="190"/>
    </row>
    <row r="23" ht="15.75" spans="1:7">
      <c r="A23" s="228" t="s">
        <v>117</v>
      </c>
      <c r="B23" s="188">
        <v>667</v>
      </c>
      <c r="C23" s="188">
        <v>420</v>
      </c>
      <c r="D23" s="188">
        <f>'18公共收预'!G26</f>
        <v>549</v>
      </c>
      <c r="E23" s="188">
        <f>'19公共收预 '!C26</f>
        <v>600</v>
      </c>
      <c r="F23" s="188"/>
      <c r="G23" s="190"/>
    </row>
    <row r="24" ht="15.75" spans="1:7">
      <c r="A24" s="228" t="s">
        <v>118</v>
      </c>
      <c r="B24" s="188">
        <v>25</v>
      </c>
      <c r="C24" s="188"/>
      <c r="D24" s="188">
        <f>'18公共收预'!G27</f>
        <v>33</v>
      </c>
      <c r="E24" s="188">
        <f>'19公共收预 '!C27</f>
        <v>40</v>
      </c>
      <c r="F24" s="188" t="e">
        <f>SUM(#REF!)</f>
        <v>#REF!</v>
      </c>
      <c r="G24" s="190"/>
    </row>
    <row r="25" ht="15.75" spans="1:7">
      <c r="A25" s="228" t="s">
        <v>119</v>
      </c>
      <c r="B25" s="188">
        <v>120</v>
      </c>
      <c r="C25" s="188">
        <v>0</v>
      </c>
      <c r="D25" s="188">
        <f>'18公共收预'!G28</f>
        <v>21</v>
      </c>
      <c r="E25" s="188">
        <f>'19公共收预 '!C28</f>
        <v>0</v>
      </c>
      <c r="F25" s="188"/>
      <c r="G25" s="85"/>
    </row>
    <row r="26" ht="15.75" spans="1:7">
      <c r="A26" s="229" t="s">
        <v>120</v>
      </c>
      <c r="B26" s="188">
        <f>SUM(B27,B30,B31)</f>
        <v>222309</v>
      </c>
      <c r="C26" s="188">
        <f>SUM(C27,C30,C31)</f>
        <v>106055</v>
      </c>
      <c r="D26" s="188">
        <f>SUM(D27,D30,D31)</f>
        <v>257659</v>
      </c>
      <c r="E26" s="188">
        <f>SUM(E27,E30,E31)</f>
        <v>103970</v>
      </c>
      <c r="F26" s="188"/>
      <c r="G26" s="85"/>
    </row>
    <row r="27" ht="15.75" spans="1:7">
      <c r="A27" s="228" t="s">
        <v>121</v>
      </c>
      <c r="B27" s="197">
        <f>SUM(B28:B29)</f>
        <v>27178</v>
      </c>
      <c r="C27" s="197">
        <f>SUM(C28:C29)</f>
        <v>31110</v>
      </c>
      <c r="D27" s="197">
        <f>SUM(D28:D29)</f>
        <v>46613</v>
      </c>
      <c r="E27" s="197">
        <f>SUM(E28:E29)</f>
        <v>46613</v>
      </c>
      <c r="F27" s="197">
        <f>SUM(F28:F29)</f>
        <v>9260</v>
      </c>
      <c r="G27" s="168"/>
    </row>
    <row r="28" ht="15.75" spans="1:7">
      <c r="A28" s="228" t="s">
        <v>122</v>
      </c>
      <c r="B28" s="188">
        <v>24841</v>
      </c>
      <c r="C28" s="188">
        <v>18858</v>
      </c>
      <c r="D28" s="188">
        <v>26776</v>
      </c>
      <c r="E28" s="188">
        <v>26776</v>
      </c>
      <c r="F28" s="188">
        <v>8360</v>
      </c>
      <c r="G28" s="190"/>
    </row>
    <row r="29" ht="15.75" spans="1:7">
      <c r="A29" s="228" t="s">
        <v>123</v>
      </c>
      <c r="B29" s="192">
        <v>2337</v>
      </c>
      <c r="C29" s="188">
        <v>12252</v>
      </c>
      <c r="D29" s="188">
        <v>19837</v>
      </c>
      <c r="E29" s="188">
        <v>19837</v>
      </c>
      <c r="F29" s="188">
        <f>2500-1600</f>
        <v>900</v>
      </c>
      <c r="G29" s="85" t="s">
        <v>124</v>
      </c>
    </row>
    <row r="30" ht="15.75" spans="1:7">
      <c r="A30" s="228" t="s">
        <v>125</v>
      </c>
      <c r="B30" s="188">
        <v>52283</v>
      </c>
      <c r="C30" s="188">
        <v>19422</v>
      </c>
      <c r="D30" s="188">
        <v>79943</v>
      </c>
      <c r="E30" s="194">
        <f>111+175+155</f>
        <v>441</v>
      </c>
      <c r="F30" s="188"/>
      <c r="G30" s="190"/>
    </row>
    <row r="31" ht="15.75" spans="1:7">
      <c r="A31" s="228" t="s">
        <v>126</v>
      </c>
      <c r="B31" s="188">
        <v>142848</v>
      </c>
      <c r="C31" s="188">
        <v>55523</v>
      </c>
      <c r="D31" s="188">
        <v>131103</v>
      </c>
      <c r="E31" s="188">
        <v>56916</v>
      </c>
      <c r="F31" s="188">
        <v>40000</v>
      </c>
      <c r="G31" s="231"/>
    </row>
    <row r="32" ht="15.75" spans="1:7">
      <c r="A32" s="228" t="s">
        <v>127</v>
      </c>
      <c r="B32" s="188">
        <v>29660</v>
      </c>
      <c r="C32" s="188"/>
      <c r="D32" s="188">
        <v>39325</v>
      </c>
      <c r="E32" s="188">
        <v>40730</v>
      </c>
      <c r="F32" s="188"/>
      <c r="G32" s="190"/>
    </row>
    <row r="33" ht="15.75" spans="1:7">
      <c r="A33" s="228" t="s">
        <v>128</v>
      </c>
      <c r="B33" s="192">
        <v>31775</v>
      </c>
      <c r="C33" s="192">
        <v>0.400000000023283</v>
      </c>
      <c r="D33" s="192">
        <f>B41</f>
        <v>0</v>
      </c>
      <c r="E33" s="188">
        <f>D41</f>
        <v>0</v>
      </c>
      <c r="F33" s="192">
        <v>873</v>
      </c>
      <c r="G33" s="190"/>
    </row>
    <row r="34" ht="15.75" spans="1:7">
      <c r="A34" s="228" t="s">
        <v>129</v>
      </c>
      <c r="B34" s="192">
        <v>26000</v>
      </c>
      <c r="C34" s="192">
        <v>16987</v>
      </c>
      <c r="D34" s="192">
        <v>6516</v>
      </c>
      <c r="E34" s="195">
        <f>D39</f>
        <v>304</v>
      </c>
      <c r="F34" s="192"/>
      <c r="G34" s="190"/>
    </row>
    <row r="35" ht="18" customHeight="1" spans="1:7">
      <c r="A35" s="228" t="s">
        <v>130</v>
      </c>
      <c r="B35" s="188">
        <v>48118</v>
      </c>
      <c r="C35" s="188">
        <v>125000</v>
      </c>
      <c r="D35" s="188">
        <v>95000</v>
      </c>
      <c r="E35" s="188">
        <v>150000</v>
      </c>
      <c r="F35" s="188"/>
      <c r="G35" s="85" t="s">
        <v>131</v>
      </c>
    </row>
    <row r="36" ht="15.75" spans="1:7">
      <c r="A36" s="232" t="s">
        <v>132</v>
      </c>
      <c r="B36" s="188">
        <f>SUM(B37:B40)</f>
        <v>723851</v>
      </c>
      <c r="C36" s="188">
        <f>SUM(C37:C40)</f>
        <v>642562</v>
      </c>
      <c r="D36" s="188">
        <f>SUM(D37:D40)</f>
        <v>752700</v>
      </c>
      <c r="E36" s="188">
        <f>SUM(E37:E40)</f>
        <v>674004</v>
      </c>
      <c r="F36" s="188" t="e">
        <f>E36+#REF!-#REF!+F15-E15</f>
        <v>#REF!</v>
      </c>
      <c r="G36" s="190"/>
    </row>
    <row r="37" ht="15.75" spans="1:17">
      <c r="A37" s="228" t="s">
        <v>133</v>
      </c>
      <c r="B37" s="188">
        <v>620674</v>
      </c>
      <c r="C37" s="188">
        <v>541242</v>
      </c>
      <c r="D37" s="188">
        <v>645593</v>
      </c>
      <c r="E37" s="188">
        <f>535411+175+155</f>
        <v>535741</v>
      </c>
      <c r="F37" s="188"/>
      <c r="G37" s="190"/>
      <c r="M37" s="156" t="s">
        <v>134</v>
      </c>
      <c r="N37" s="156" t="s">
        <v>135</v>
      </c>
      <c r="O37" s="156" t="s">
        <v>136</v>
      </c>
      <c r="P37" s="156" t="s">
        <v>137</v>
      </c>
      <c r="Q37" s="156" t="s">
        <v>138</v>
      </c>
    </row>
    <row r="38" ht="25.5" spans="1:17">
      <c r="A38" s="228" t="s">
        <v>139</v>
      </c>
      <c r="B38" s="188">
        <v>73099</v>
      </c>
      <c r="C38" s="188">
        <v>83362</v>
      </c>
      <c r="D38" s="188">
        <v>87888</v>
      </c>
      <c r="E38" s="188">
        <f>97453-30</f>
        <v>97423</v>
      </c>
      <c r="F38" s="188"/>
      <c r="G38" s="166" t="s">
        <v>140</v>
      </c>
      <c r="L38" s="156" t="s">
        <v>141</v>
      </c>
      <c r="M38">
        <v>34452</v>
      </c>
      <c r="N38" s="238">
        <v>0.083</v>
      </c>
      <c r="O38">
        <f>M38*(1+N38)</f>
        <v>37311.516</v>
      </c>
      <c r="P38" s="238">
        <v>0.148</v>
      </c>
      <c r="Q38">
        <f>O38*(1+P38)</f>
        <v>42833.620368</v>
      </c>
    </row>
    <row r="39" ht="15.75" spans="1:17">
      <c r="A39" s="228" t="s">
        <v>142</v>
      </c>
      <c r="B39" s="192">
        <v>6516</v>
      </c>
      <c r="C39" s="192">
        <v>988</v>
      </c>
      <c r="D39" s="233">
        <v>304</v>
      </c>
      <c r="E39" s="192">
        <v>110</v>
      </c>
      <c r="F39" s="197"/>
      <c r="G39" s="168"/>
      <c r="L39" s="156" t="s">
        <v>143</v>
      </c>
      <c r="M39">
        <v>24951</v>
      </c>
      <c r="N39" s="238">
        <v>0.083</v>
      </c>
      <c r="O39">
        <f>M39*(1+N39)</f>
        <v>27021.933</v>
      </c>
      <c r="P39" s="238">
        <v>0.148</v>
      </c>
      <c r="Q39">
        <f>O39*(1+P39)</f>
        <v>31021.179084</v>
      </c>
    </row>
    <row r="40" ht="15.75" spans="1:14">
      <c r="A40" s="228" t="s">
        <v>144</v>
      </c>
      <c r="B40" s="192">
        <v>23562</v>
      </c>
      <c r="C40" s="192">
        <v>16970</v>
      </c>
      <c r="D40" s="192">
        <v>18915</v>
      </c>
      <c r="E40" s="192">
        <v>40730</v>
      </c>
      <c r="F40" s="197"/>
      <c r="G40" s="231"/>
      <c r="L40" s="156"/>
      <c r="M40" s="156" t="s">
        <v>145</v>
      </c>
      <c r="N40" s="156" t="s">
        <v>146</v>
      </c>
    </row>
    <row r="41" ht="15.75" spans="1:17">
      <c r="A41" s="232" t="s">
        <v>147</v>
      </c>
      <c r="B41" s="192">
        <f>SUM(B5-B36)</f>
        <v>0</v>
      </c>
      <c r="C41" s="192">
        <f>SUM(C5-C36)</f>
        <v>0.400000000023283</v>
      </c>
      <c r="D41" s="192">
        <f>SUM(D5-D36)</f>
        <v>0</v>
      </c>
      <c r="E41" s="192">
        <f>SUM(E5-E36)</f>
        <v>0</v>
      </c>
      <c r="F41" s="197" t="e">
        <f>SUM(F5)-F36</f>
        <v>#REF!</v>
      </c>
      <c r="G41" s="168"/>
      <c r="L41" s="156" t="s">
        <v>148</v>
      </c>
      <c r="M41">
        <v>23363</v>
      </c>
      <c r="N41" s="239">
        <v>0.2</v>
      </c>
      <c r="O41">
        <f>M41*N41</f>
        <v>4672.6</v>
      </c>
      <c r="Q41">
        <v>5600</v>
      </c>
    </row>
    <row r="42" ht="15.75" spans="1:17">
      <c r="A42" s="234" t="s">
        <v>149</v>
      </c>
      <c r="B42" s="192"/>
      <c r="C42" s="196"/>
      <c r="D42" s="192"/>
      <c r="E42" s="196"/>
      <c r="F42" s="196"/>
      <c r="G42" s="190"/>
      <c r="L42" s="156" t="s">
        <v>150</v>
      </c>
      <c r="M42">
        <v>4750</v>
      </c>
      <c r="N42" s="239">
        <v>0.4</v>
      </c>
      <c r="O42">
        <f>M42*N42</f>
        <v>1900</v>
      </c>
      <c r="Q42">
        <v>2000</v>
      </c>
    </row>
    <row r="43" ht="15.75" spans="1:7">
      <c r="A43" s="234" t="s">
        <v>151</v>
      </c>
      <c r="B43" s="192"/>
      <c r="C43" s="192">
        <f>C41-C42</f>
        <v>0.400000000023283</v>
      </c>
      <c r="D43" s="192">
        <f>D41-D42</f>
        <v>0</v>
      </c>
      <c r="E43" s="192">
        <f>E41-E42</f>
        <v>0</v>
      </c>
      <c r="F43" s="196"/>
      <c r="G43" s="168"/>
    </row>
    <row r="44" ht="15.75" spans="1:17">
      <c r="A44" s="235"/>
      <c r="B44" s="236"/>
      <c r="C44" s="236"/>
      <c r="D44" s="236"/>
      <c r="E44" s="236"/>
      <c r="F44" s="236"/>
      <c r="G44" s="237"/>
      <c r="L44" s="156" t="s">
        <v>152</v>
      </c>
      <c r="O44">
        <v>1448</v>
      </c>
      <c r="Q44">
        <v>1448</v>
      </c>
    </row>
    <row r="45" ht="37.5" customHeight="1" spans="2:17">
      <c r="B45" s="201"/>
      <c r="C45" s="201"/>
      <c r="D45" s="201"/>
      <c r="L45" s="156" t="s">
        <v>153</v>
      </c>
      <c r="O45">
        <v>4453</v>
      </c>
      <c r="Q45">
        <v>4453</v>
      </c>
    </row>
    <row r="48" spans="12:14">
      <c r="L48" s="156" t="s">
        <v>154</v>
      </c>
      <c r="M48" s="156" t="s">
        <v>155</v>
      </c>
      <c r="N48" s="156" t="s">
        <v>156</v>
      </c>
    </row>
    <row r="49" spans="12:14">
      <c r="L49" s="156" t="s">
        <v>157</v>
      </c>
      <c r="M49">
        <v>57680</v>
      </c>
      <c r="N49">
        <v>-14420</v>
      </c>
    </row>
    <row r="50" spans="2:14">
      <c r="B50"/>
      <c r="L50" s="156" t="s">
        <v>158</v>
      </c>
      <c r="M50">
        <v>4510</v>
      </c>
      <c r="N50">
        <v>2255</v>
      </c>
    </row>
    <row r="51" spans="2:14">
      <c r="B51"/>
      <c r="L51" s="156" t="s">
        <v>159</v>
      </c>
      <c r="M51">
        <v>62160</v>
      </c>
      <c r="N51">
        <v>31080</v>
      </c>
    </row>
  </sheetData>
  <mergeCells count="1">
    <mergeCell ref="A2:G2"/>
  </mergeCells>
  <printOptions horizontalCentered="1"/>
  <pageMargins left="0.236111111111111" right="0.196527777777778" top="0.275" bottom="0.156944444444444" header="0.196527777777778" footer="0.156944444444444"/>
  <pageSetup paperSize="9" scale="7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A2" sqref="A2:J2"/>
    </sheetView>
  </sheetViews>
  <sheetFormatPr defaultColWidth="9" defaultRowHeight="14.25"/>
  <cols>
    <col min="1" max="1" width="33.6" customWidth="1"/>
    <col min="2" max="2" width="8.9" customWidth="1"/>
    <col min="3" max="3" width="9.5" customWidth="1"/>
    <col min="4" max="4" width="9.2" customWidth="1"/>
    <col min="5" max="5" width="7.9" customWidth="1"/>
    <col min="6" max="6" width="9.6" customWidth="1"/>
    <col min="7" max="7" width="9.5" customWidth="1"/>
    <col min="8" max="8" width="9.2" customWidth="1"/>
    <col min="9" max="9" width="8.4" customWidth="1"/>
    <col min="10" max="10" width="23.6" customWidth="1"/>
    <col min="11" max="11" width="8.4" hidden="1" customWidth="1"/>
    <col min="12" max="12" width="8.2" hidden="1" customWidth="1"/>
    <col min="13" max="13" width="8.5" hidden="1" customWidth="1"/>
  </cols>
  <sheetData>
    <row r="1" ht="26.25" customHeight="1" spans="1:1">
      <c r="A1" s="120" t="s">
        <v>160</v>
      </c>
    </row>
    <row r="2" ht="27" spans="1:10">
      <c r="A2" s="157" t="s">
        <v>161</v>
      </c>
      <c r="B2" s="157"/>
      <c r="C2" s="157"/>
      <c r="D2" s="157"/>
      <c r="E2" s="157"/>
      <c r="F2" s="157"/>
      <c r="G2" s="157"/>
      <c r="H2" s="157"/>
      <c r="I2" s="157"/>
      <c r="J2" s="157"/>
    </row>
    <row r="3" ht="18" customHeight="1" spans="1:10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ht="15.75" customHeight="1" spans="1:10">
      <c r="A4" s="90" t="s">
        <v>3</v>
      </c>
      <c r="B4" s="71"/>
      <c r="C4" s="71"/>
      <c r="D4" s="91"/>
      <c r="E4" s="91"/>
      <c r="F4" s="71"/>
      <c r="G4" s="71"/>
      <c r="H4" s="71"/>
      <c r="I4" s="71"/>
      <c r="J4" s="110" t="s">
        <v>51</v>
      </c>
    </row>
    <row r="5" ht="17.25" customHeight="1" spans="1:10">
      <c r="A5" s="79" t="s">
        <v>162</v>
      </c>
      <c r="B5" s="215" t="s">
        <v>163</v>
      </c>
      <c r="C5" s="216" t="s">
        <v>164</v>
      </c>
      <c r="D5" s="216"/>
      <c r="E5" s="216"/>
      <c r="F5" s="216" t="s">
        <v>165</v>
      </c>
      <c r="G5" s="216"/>
      <c r="H5" s="216"/>
      <c r="I5" s="216"/>
      <c r="J5" s="218" t="s">
        <v>166</v>
      </c>
    </row>
    <row r="6" ht="37.5" customHeight="1" spans="1:13">
      <c r="A6" s="79"/>
      <c r="B6" s="215"/>
      <c r="C6" s="154" t="s">
        <v>167</v>
      </c>
      <c r="D6" s="217" t="s">
        <v>58</v>
      </c>
      <c r="E6" s="154" t="s">
        <v>168</v>
      </c>
      <c r="F6" s="162" t="s">
        <v>169</v>
      </c>
      <c r="G6" s="162" t="s">
        <v>170</v>
      </c>
      <c r="H6" s="217" t="s">
        <v>58</v>
      </c>
      <c r="I6" s="154" t="s">
        <v>168</v>
      </c>
      <c r="J6" s="218"/>
      <c r="K6" s="113" t="s">
        <v>171</v>
      </c>
      <c r="L6" s="113" t="s">
        <v>172</v>
      </c>
      <c r="M6" s="114" t="s">
        <v>173</v>
      </c>
    </row>
    <row r="7" ht="22.5" customHeight="1" spans="1:13">
      <c r="A7" s="101" t="s">
        <v>174</v>
      </c>
      <c r="B7" s="102">
        <f>SUM(B8:B12)</f>
        <v>400758</v>
      </c>
      <c r="C7" s="102">
        <f>SUM(C8:C12)</f>
        <v>414900</v>
      </c>
      <c r="D7" s="102">
        <f>SUM(D8:D12)</f>
        <v>14142</v>
      </c>
      <c r="E7" s="103">
        <f>SUM(C7/B7)*100-100</f>
        <v>3.52881289955533</v>
      </c>
      <c r="F7" s="102">
        <f>SUM(F8:F12)</f>
        <v>444700</v>
      </c>
      <c r="G7" s="103">
        <f>F7/C7*100</f>
        <v>107.182453603278</v>
      </c>
      <c r="H7" s="102">
        <f>SUM(H8:H12)</f>
        <v>43942</v>
      </c>
      <c r="I7" s="103">
        <f>SUM(F7/B7)*100-100</f>
        <v>10.9647218520903</v>
      </c>
      <c r="J7" s="115"/>
      <c r="K7" s="109"/>
      <c r="L7" s="109"/>
      <c r="M7" s="109"/>
    </row>
    <row r="8" ht="22.5" customHeight="1" spans="1:13">
      <c r="A8" s="104" t="s">
        <v>175</v>
      </c>
      <c r="B8" s="102">
        <v>589</v>
      </c>
      <c r="C8" s="102"/>
      <c r="D8" s="102">
        <f t="shared" ref="D8:D12" si="0">C8-B8</f>
        <v>-589</v>
      </c>
      <c r="E8" s="103">
        <f t="shared" ref="E8:E12" si="1">SUM(C8/B8)*100-100</f>
        <v>-100</v>
      </c>
      <c r="F8" s="102"/>
      <c r="G8" s="103"/>
      <c r="H8" s="105">
        <f t="shared" ref="H8:H12" si="2">SUM(F8-B8)</f>
        <v>-589</v>
      </c>
      <c r="I8" s="103">
        <f t="shared" ref="I8" si="3">SUM(F8/B8)*100-100</f>
        <v>-100</v>
      </c>
      <c r="J8" s="115"/>
      <c r="K8" s="109"/>
      <c r="L8" s="109"/>
      <c r="M8" s="109"/>
    </row>
    <row r="9" ht="20.25" customHeight="1" spans="1:13">
      <c r="A9" s="104" t="s">
        <v>176</v>
      </c>
      <c r="B9" s="102">
        <v>77</v>
      </c>
      <c r="C9" s="102">
        <v>100</v>
      </c>
      <c r="D9" s="102">
        <f t="shared" si="0"/>
        <v>23</v>
      </c>
      <c r="E9" s="103">
        <f t="shared" si="1"/>
        <v>29.8701298701299</v>
      </c>
      <c r="F9" s="102">
        <v>74</v>
      </c>
      <c r="G9" s="103">
        <f t="shared" ref="G9:G12" si="4">F9/C9*100</f>
        <v>74</v>
      </c>
      <c r="H9" s="105">
        <f t="shared" si="2"/>
        <v>-3</v>
      </c>
      <c r="I9" s="103">
        <f t="shared" ref="I9:I12" si="5">SUM(F9/B9)*100-100</f>
        <v>-3.89610389610389</v>
      </c>
      <c r="J9" s="115"/>
      <c r="K9" s="109"/>
      <c r="L9" s="109"/>
      <c r="M9" s="109"/>
    </row>
    <row r="10" ht="20.25" customHeight="1" spans="1:13">
      <c r="A10" s="104" t="s">
        <v>177</v>
      </c>
      <c r="B10" s="102">
        <v>384000</v>
      </c>
      <c r="C10" s="102">
        <v>400000</v>
      </c>
      <c r="D10" s="102">
        <f t="shared" si="0"/>
        <v>16000</v>
      </c>
      <c r="E10" s="103">
        <f t="shared" si="1"/>
        <v>4.16666666666667</v>
      </c>
      <c r="F10" s="102">
        <v>430000</v>
      </c>
      <c r="G10" s="103">
        <f t="shared" si="4"/>
        <v>107.5</v>
      </c>
      <c r="H10" s="105">
        <f t="shared" si="2"/>
        <v>46000</v>
      </c>
      <c r="I10" s="103">
        <f t="shared" si="5"/>
        <v>11.9791666666667</v>
      </c>
      <c r="J10" s="115"/>
      <c r="K10" s="109"/>
      <c r="L10" s="109"/>
      <c r="M10" s="109"/>
    </row>
    <row r="11" ht="20.25" customHeight="1" spans="1:13">
      <c r="A11" s="104" t="s">
        <v>178</v>
      </c>
      <c r="B11" s="102">
        <v>15286</v>
      </c>
      <c r="C11" s="102">
        <v>14000</v>
      </c>
      <c r="D11" s="102">
        <f t="shared" si="0"/>
        <v>-1286</v>
      </c>
      <c r="E11" s="103">
        <f t="shared" si="1"/>
        <v>-8.41292686118017</v>
      </c>
      <c r="F11" s="102">
        <v>13950</v>
      </c>
      <c r="G11" s="103">
        <f t="shared" si="4"/>
        <v>99.6428571428571</v>
      </c>
      <c r="H11" s="105">
        <f t="shared" si="2"/>
        <v>-1336</v>
      </c>
      <c r="I11" s="103">
        <f t="shared" si="5"/>
        <v>-8.74002355096167</v>
      </c>
      <c r="J11" s="115"/>
      <c r="K11" s="109"/>
      <c r="L11" s="109"/>
      <c r="M11" s="109"/>
    </row>
    <row r="12" ht="22.5" customHeight="1" spans="1:13">
      <c r="A12" s="104" t="s">
        <v>179</v>
      </c>
      <c r="B12" s="102">
        <v>806</v>
      </c>
      <c r="C12" s="102">
        <v>800</v>
      </c>
      <c r="D12" s="102">
        <f t="shared" si="0"/>
        <v>-6</v>
      </c>
      <c r="E12" s="103">
        <f t="shared" si="1"/>
        <v>-0.744416873449126</v>
      </c>
      <c r="F12" s="102">
        <v>676</v>
      </c>
      <c r="G12" s="103">
        <f t="shared" si="4"/>
        <v>84.5</v>
      </c>
      <c r="H12" s="105">
        <f t="shared" si="2"/>
        <v>-130</v>
      </c>
      <c r="I12" s="103">
        <f t="shared" si="5"/>
        <v>-16.1290322580645</v>
      </c>
      <c r="J12" s="115"/>
      <c r="K12" s="109"/>
      <c r="L12" s="109"/>
      <c r="M12" s="109"/>
    </row>
    <row r="14" spans="2:3">
      <c r="B14" s="109"/>
      <c r="C14" s="109"/>
    </row>
  </sheetData>
  <mergeCells count="8">
    <mergeCell ref="A2:J2"/>
    <mergeCell ref="A3:J3"/>
    <mergeCell ref="D4:E4"/>
    <mergeCell ref="C5:E5"/>
    <mergeCell ref="F5:I5"/>
    <mergeCell ref="A5:A6"/>
    <mergeCell ref="B5:B6"/>
    <mergeCell ref="J5:J6"/>
  </mergeCells>
  <printOptions horizontalCentered="1"/>
  <pageMargins left="0.156944444444444" right="0.156944444444444" top="0.984027777777778" bottom="0.984027777777778" header="0.196527777777778" footer="0.196527777777778"/>
  <pageSetup paperSize="9" scale="9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showZeros="0" workbookViewId="0">
      <selection activeCell="D10" sqref="D10"/>
    </sheetView>
  </sheetViews>
  <sheetFormatPr defaultColWidth="9" defaultRowHeight="14.25"/>
  <cols>
    <col min="1" max="1" width="29.4" customWidth="1"/>
    <col min="2" max="2" width="9.1" customWidth="1"/>
    <col min="3" max="3" width="9.4" customWidth="1"/>
    <col min="4" max="4" width="13" customWidth="1"/>
    <col min="5" max="5" width="9.6" style="202" customWidth="1"/>
    <col min="6" max="7" width="9.6" customWidth="1"/>
    <col min="8" max="8" width="8.1" customWidth="1"/>
    <col min="9" max="9" width="8.9" customWidth="1"/>
    <col min="10" max="10" width="33.5" customWidth="1"/>
    <col min="11" max="11" width="9.5" customWidth="1"/>
    <col min="16" max="16" width="10.2" customWidth="1"/>
  </cols>
  <sheetData>
    <row r="1" ht="26.25" customHeight="1" spans="1:1">
      <c r="A1" s="120" t="s">
        <v>180</v>
      </c>
    </row>
    <row r="2" ht="40.5" customHeight="1" spans="1:10">
      <c r="A2" s="203" t="s">
        <v>181</v>
      </c>
      <c r="B2" s="203"/>
      <c r="C2" s="203"/>
      <c r="D2" s="203"/>
      <c r="E2" s="203"/>
      <c r="F2" s="203"/>
      <c r="G2" s="203"/>
      <c r="H2" s="203"/>
      <c r="I2" s="203"/>
      <c r="J2" s="203"/>
    </row>
    <row r="3" ht="26.25" customHeight="1" spans="1:10">
      <c r="A3" s="204" t="s">
        <v>182</v>
      </c>
      <c r="B3" s="204"/>
      <c r="C3" s="204"/>
      <c r="D3" s="204"/>
      <c r="E3" s="204"/>
      <c r="F3" s="204"/>
      <c r="G3" s="204"/>
      <c r="H3" s="204"/>
      <c r="I3" s="204"/>
      <c r="J3" s="204"/>
    </row>
    <row r="4" ht="21" customHeight="1" spans="1:10">
      <c r="A4" s="74" t="s">
        <v>50</v>
      </c>
      <c r="B4" s="205"/>
      <c r="C4" s="205"/>
      <c r="D4" s="205"/>
      <c r="E4" s="206"/>
      <c r="F4" s="205"/>
      <c r="G4" s="205"/>
      <c r="H4" s="205"/>
      <c r="I4" s="205"/>
      <c r="J4" s="110" t="s">
        <v>51</v>
      </c>
    </row>
    <row r="5" ht="43.5" customHeight="1" spans="1:10">
      <c r="A5" s="207" t="s">
        <v>183</v>
      </c>
      <c r="B5" s="207" t="s">
        <v>184</v>
      </c>
      <c r="C5" s="207" t="s">
        <v>185</v>
      </c>
      <c r="D5" s="207" t="s">
        <v>186</v>
      </c>
      <c r="E5" s="207" t="s">
        <v>187</v>
      </c>
      <c r="F5" s="207" t="s">
        <v>188</v>
      </c>
      <c r="G5" s="207" t="s">
        <v>189</v>
      </c>
      <c r="H5" s="207" t="s">
        <v>190</v>
      </c>
      <c r="I5" s="207" t="s">
        <v>168</v>
      </c>
      <c r="J5" s="212" t="s">
        <v>191</v>
      </c>
    </row>
    <row r="6" ht="35.25" customHeight="1" spans="1:10">
      <c r="A6" s="208" t="s">
        <v>192</v>
      </c>
      <c r="B6" s="209">
        <f>SUM(B7:B15)</f>
        <v>387397</v>
      </c>
      <c r="C6" s="209">
        <f>SUM(C7:C15)</f>
        <v>319900</v>
      </c>
      <c r="D6" s="209">
        <v>409609</v>
      </c>
      <c r="E6" s="209">
        <f>SUM(E7:E15)</f>
        <v>507667</v>
      </c>
      <c r="F6" s="210">
        <f>E6/C6*100</f>
        <v>158.695529853079</v>
      </c>
      <c r="G6" s="210">
        <v>123.9</v>
      </c>
      <c r="H6" s="209">
        <f t="shared" ref="H6:H15" si="0">E6-B6</f>
        <v>120270</v>
      </c>
      <c r="I6" s="103">
        <f>H6/B6*100</f>
        <v>31.0456714946166</v>
      </c>
      <c r="J6" s="213">
        <f>SUM(J7:J8)</f>
        <v>0</v>
      </c>
    </row>
    <row r="7" ht="20.25" customHeight="1" spans="1:10">
      <c r="A7" s="86" t="s">
        <v>193</v>
      </c>
      <c r="B7" s="209"/>
      <c r="C7" s="209"/>
      <c r="D7" s="209"/>
      <c r="E7" s="211"/>
      <c r="F7" s="210"/>
      <c r="G7" s="210"/>
      <c r="H7" s="209">
        <f t="shared" si="0"/>
        <v>0</v>
      </c>
      <c r="I7" s="103"/>
      <c r="J7" s="214"/>
    </row>
    <row r="8" ht="20.25" customHeight="1" spans="1:10">
      <c r="A8" s="86" t="s">
        <v>194</v>
      </c>
      <c r="B8" s="209">
        <v>126</v>
      </c>
      <c r="C8" s="209"/>
      <c r="D8" s="209"/>
      <c r="E8" s="209">
        <v>30</v>
      </c>
      <c r="F8" s="210"/>
      <c r="G8" s="210"/>
      <c r="H8" s="209">
        <f t="shared" si="0"/>
        <v>-96</v>
      </c>
      <c r="I8" s="103">
        <f t="shared" ref="I8:I13" si="1">H8/B8*100</f>
        <v>-76.1904761904762</v>
      </c>
      <c r="J8" s="214"/>
    </row>
    <row r="9" ht="20.25" customHeight="1" spans="1:10">
      <c r="A9" s="86" t="s">
        <v>195</v>
      </c>
      <c r="B9" s="209">
        <v>374</v>
      </c>
      <c r="C9" s="209"/>
      <c r="D9" s="209"/>
      <c r="E9" s="209">
        <v>172</v>
      </c>
      <c r="F9" s="210"/>
      <c r="G9" s="210"/>
      <c r="H9" s="209">
        <f t="shared" si="0"/>
        <v>-202</v>
      </c>
      <c r="I9" s="103">
        <f t="shared" si="1"/>
        <v>-54.0106951871658</v>
      </c>
      <c r="J9" s="214"/>
    </row>
    <row r="10" ht="20.25" customHeight="1" spans="1:10">
      <c r="A10" s="86" t="s">
        <v>196</v>
      </c>
      <c r="B10" s="209">
        <v>382774</v>
      </c>
      <c r="C10" s="209">
        <v>319900</v>
      </c>
      <c r="D10" s="209">
        <v>409609</v>
      </c>
      <c r="E10" s="209">
        <v>501540</v>
      </c>
      <c r="F10" s="210">
        <f t="shared" ref="F10" si="2">E10/C10*100</f>
        <v>156.780243826196</v>
      </c>
      <c r="G10" s="210">
        <v>122.4</v>
      </c>
      <c r="H10" s="209">
        <f t="shared" si="0"/>
        <v>118766</v>
      </c>
      <c r="I10" s="103">
        <f t="shared" si="1"/>
        <v>31.0277082560466</v>
      </c>
      <c r="J10" s="214"/>
    </row>
    <row r="11" ht="20.25" customHeight="1" spans="1:10">
      <c r="A11" s="86" t="s">
        <v>197</v>
      </c>
      <c r="B11" s="209">
        <v>53</v>
      </c>
      <c r="C11" s="209"/>
      <c r="D11" s="209"/>
      <c r="E11" s="209">
        <v>10</v>
      </c>
      <c r="F11" s="210"/>
      <c r="G11" s="210"/>
      <c r="H11" s="209">
        <f t="shared" si="0"/>
        <v>-43</v>
      </c>
      <c r="I11" s="103">
        <f t="shared" si="1"/>
        <v>-81.1320754716981</v>
      </c>
      <c r="J11" s="214"/>
    </row>
    <row r="12" ht="20.25" customHeight="1" spans="1:10">
      <c r="A12" s="86" t="s">
        <v>198</v>
      </c>
      <c r="B12" s="209">
        <v>291</v>
      </c>
      <c r="C12" s="209"/>
      <c r="D12" s="209"/>
      <c r="E12" s="209"/>
      <c r="F12" s="210"/>
      <c r="G12" s="210"/>
      <c r="H12" s="209">
        <f t="shared" si="0"/>
        <v>-291</v>
      </c>
      <c r="I12" s="103">
        <f t="shared" si="1"/>
        <v>-100</v>
      </c>
      <c r="J12" s="214"/>
    </row>
    <row r="13" ht="20.25" customHeight="1" spans="1:10">
      <c r="A13" s="86" t="s">
        <v>199</v>
      </c>
      <c r="B13" s="209">
        <v>1000</v>
      </c>
      <c r="C13" s="209"/>
      <c r="D13" s="209"/>
      <c r="E13" s="209"/>
      <c r="F13" s="210"/>
      <c r="G13" s="210"/>
      <c r="H13" s="209">
        <f t="shared" si="0"/>
        <v>-1000</v>
      </c>
      <c r="I13" s="103">
        <f t="shared" si="1"/>
        <v>-100</v>
      </c>
      <c r="J13" s="115"/>
    </row>
    <row r="14" ht="20.25" customHeight="1" spans="1:10">
      <c r="A14" s="86" t="s">
        <v>200</v>
      </c>
      <c r="B14" s="209"/>
      <c r="C14" s="209"/>
      <c r="D14" s="209"/>
      <c r="E14" s="209"/>
      <c r="F14" s="210"/>
      <c r="G14" s="210"/>
      <c r="H14" s="209">
        <f t="shared" si="0"/>
        <v>0</v>
      </c>
      <c r="I14" s="103"/>
      <c r="J14" s="115"/>
    </row>
    <row r="15" ht="20.25" customHeight="1" spans="1:10">
      <c r="A15" s="86" t="s">
        <v>201</v>
      </c>
      <c r="B15" s="209">
        <v>2779</v>
      </c>
      <c r="C15" s="209"/>
      <c r="D15" s="209"/>
      <c r="E15" s="209">
        <v>5915</v>
      </c>
      <c r="F15" s="210"/>
      <c r="G15" s="210"/>
      <c r="H15" s="209">
        <f t="shared" si="0"/>
        <v>3136</v>
      </c>
      <c r="I15" s="103">
        <f>H15/B15*100</f>
        <v>112.846347607053</v>
      </c>
      <c r="J15" s="214"/>
    </row>
  </sheetData>
  <mergeCells count="2">
    <mergeCell ref="A2:J2"/>
    <mergeCell ref="A3:J3"/>
  </mergeCells>
  <printOptions horizontalCentered="1"/>
  <pageMargins left="0.196527777777778" right="0.236111111111111" top="1.02361111111111" bottom="1.02361111111111" header="0.196527777777778" footer="0.196527777777778"/>
  <pageSetup paperSize="9" scale="85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showZeros="0" zoomScale="95" zoomScaleNormal="95" workbookViewId="0">
      <selection activeCell="F14" sqref="F14"/>
    </sheetView>
  </sheetViews>
  <sheetFormatPr defaultColWidth="9" defaultRowHeight="14.25" outlineLevelCol="5"/>
  <cols>
    <col min="1" max="1" width="33.1" customWidth="1"/>
    <col min="2" max="2" width="9.5" customWidth="1"/>
    <col min="3" max="3" width="9.7" customWidth="1"/>
    <col min="4" max="4" width="8.6" customWidth="1"/>
    <col min="5" max="5" width="9.7" customWidth="1"/>
    <col min="6" max="6" width="44.9" customWidth="1"/>
    <col min="7" max="7" width="4.5" customWidth="1"/>
    <col min="8" max="8" width="26.1" customWidth="1"/>
  </cols>
  <sheetData>
    <row r="1" ht="20.25" customHeight="1" spans="1:1">
      <c r="A1" s="120" t="s">
        <v>202</v>
      </c>
    </row>
    <row r="2" ht="23.25" customHeight="1" spans="1:6">
      <c r="A2" s="182" t="s">
        <v>203</v>
      </c>
      <c r="B2" s="182"/>
      <c r="C2" s="182"/>
      <c r="D2" s="182"/>
      <c r="E2" s="182"/>
      <c r="F2" s="182"/>
    </row>
    <row r="3" ht="23.25" customHeight="1" spans="1:6">
      <c r="A3" s="183" t="s">
        <v>182</v>
      </c>
      <c r="B3" s="183"/>
      <c r="C3" s="183"/>
      <c r="D3" s="183"/>
      <c r="E3" s="183"/>
      <c r="F3" s="183"/>
    </row>
    <row r="4" spans="1:6">
      <c r="A4" s="74" t="s">
        <v>3</v>
      </c>
      <c r="B4" s="184"/>
      <c r="C4" s="184"/>
      <c r="D4" s="184"/>
      <c r="E4" s="184"/>
      <c r="F4" s="110" t="s">
        <v>51</v>
      </c>
    </row>
    <row r="5" ht="37.5" customHeight="1" spans="1:6">
      <c r="A5" s="185" t="s">
        <v>93</v>
      </c>
      <c r="B5" s="185" t="s">
        <v>204</v>
      </c>
      <c r="C5" s="185" t="s">
        <v>205</v>
      </c>
      <c r="D5" s="185" t="s">
        <v>206</v>
      </c>
      <c r="E5" s="185" t="s">
        <v>207</v>
      </c>
      <c r="F5" s="186" t="s">
        <v>208</v>
      </c>
    </row>
    <row r="6" ht="18" customHeight="1" spans="1:6">
      <c r="A6" s="187" t="s">
        <v>209</v>
      </c>
      <c r="B6" s="188">
        <f>SUM(B7,B13:B16)</f>
        <v>480397</v>
      </c>
      <c r="C6" s="188">
        <f>SUM(C7,C13:C16)</f>
        <v>414900</v>
      </c>
      <c r="D6" s="188">
        <f>SUM(D7,D13:D16)</f>
        <v>622552</v>
      </c>
      <c r="E6" s="188">
        <f>SUM(E7,E13:E16)</f>
        <v>535785</v>
      </c>
      <c r="F6" s="85"/>
    </row>
    <row r="7" ht="18" customHeight="1" spans="1:6">
      <c r="A7" s="189" t="s">
        <v>210</v>
      </c>
      <c r="B7" s="188">
        <f>SUM(B8:B12)</f>
        <v>400758</v>
      </c>
      <c r="C7" s="188">
        <f>SUM(C8:C12)</f>
        <v>414900</v>
      </c>
      <c r="D7" s="188">
        <f>SUM(D8:D12)</f>
        <v>444700</v>
      </c>
      <c r="E7" s="188">
        <f>SUM(E8:E12)</f>
        <v>515900</v>
      </c>
      <c r="F7" s="190"/>
    </row>
    <row r="8" ht="15.75" customHeight="1" spans="1:6">
      <c r="A8" s="191" t="s">
        <v>211</v>
      </c>
      <c r="B8" s="192">
        <f>'18基金收预'!B8</f>
        <v>589</v>
      </c>
      <c r="C8" s="192">
        <f>'18基金收预'!C8</f>
        <v>0</v>
      </c>
      <c r="D8" s="192"/>
      <c r="E8" s="192"/>
      <c r="F8" s="85"/>
    </row>
    <row r="9" ht="15.75" customHeight="1" spans="1:6">
      <c r="A9" s="191" t="s">
        <v>212</v>
      </c>
      <c r="B9" s="192">
        <f>'18基金收预'!B9</f>
        <v>77</v>
      </c>
      <c r="C9" s="192">
        <f>'18基金收预'!C9</f>
        <v>100</v>
      </c>
      <c r="D9" s="192">
        <f>'19基金收预 '!B8</f>
        <v>74</v>
      </c>
      <c r="E9" s="192">
        <v>100</v>
      </c>
      <c r="F9" s="85"/>
    </row>
    <row r="10" ht="15.75" customHeight="1" spans="1:6">
      <c r="A10" s="191" t="s">
        <v>213</v>
      </c>
      <c r="B10" s="192">
        <f>'18基金收预'!B10</f>
        <v>384000</v>
      </c>
      <c r="C10" s="192">
        <f>'18基金收预'!C10</f>
        <v>400000</v>
      </c>
      <c r="D10" s="192">
        <f>'19基金收预 '!B9</f>
        <v>430000</v>
      </c>
      <c r="E10" s="192">
        <v>500000</v>
      </c>
      <c r="F10" s="85"/>
    </row>
    <row r="11" ht="15.75" customHeight="1" spans="1:6">
      <c r="A11" s="191" t="s">
        <v>214</v>
      </c>
      <c r="B11" s="192">
        <f>'18基金收预'!B11</f>
        <v>15286</v>
      </c>
      <c r="C11" s="192">
        <v>14000</v>
      </c>
      <c r="D11" s="192">
        <f>'19基金收预 '!B10</f>
        <v>13950</v>
      </c>
      <c r="E11" s="192">
        <v>15000</v>
      </c>
      <c r="F11" s="85"/>
    </row>
    <row r="12" ht="15.75" customHeight="1" spans="1:6">
      <c r="A12" s="191" t="s">
        <v>215</v>
      </c>
      <c r="B12" s="192">
        <f>'18基金收预'!B12</f>
        <v>806</v>
      </c>
      <c r="C12" s="192">
        <f>'18基金收预'!C12</f>
        <v>800</v>
      </c>
      <c r="D12" s="193">
        <f>'19基金收预 '!B11</f>
        <v>676</v>
      </c>
      <c r="E12" s="192">
        <f>'19基金收预 '!C11</f>
        <v>800</v>
      </c>
      <c r="F12" s="85"/>
    </row>
    <row r="13" ht="18.75" spans="1:6">
      <c r="A13" s="189" t="s">
        <v>216</v>
      </c>
      <c r="B13" s="188">
        <v>20026</v>
      </c>
      <c r="C13" s="188"/>
      <c r="D13" s="194">
        <v>15671</v>
      </c>
      <c r="E13" s="188"/>
      <c r="F13" s="85"/>
    </row>
    <row r="14" ht="18.75" spans="1:6">
      <c r="A14" s="189" t="s">
        <v>217</v>
      </c>
      <c r="B14" s="188">
        <v>51727</v>
      </c>
      <c r="C14" s="188"/>
      <c r="D14" s="188">
        <v>89709</v>
      </c>
      <c r="E14" s="188"/>
      <c r="F14" s="85"/>
    </row>
    <row r="15" ht="18.75" spans="1:6">
      <c r="A15" s="189" t="s">
        <v>218</v>
      </c>
      <c r="B15" s="192">
        <v>7886</v>
      </c>
      <c r="C15" s="192"/>
      <c r="D15" s="192">
        <v>72472</v>
      </c>
      <c r="E15" s="188">
        <f>D22</f>
        <v>19885</v>
      </c>
      <c r="F15" s="190"/>
    </row>
    <row r="16" ht="18" customHeight="1" spans="1:6">
      <c r="A16" s="189" t="s">
        <v>219</v>
      </c>
      <c r="B16" s="188"/>
      <c r="C16" s="188"/>
      <c r="D16" s="188"/>
      <c r="E16" s="188"/>
      <c r="F16" s="190"/>
    </row>
    <row r="17" ht="18.75" spans="1:6">
      <c r="A17" s="187" t="s">
        <v>220</v>
      </c>
      <c r="B17" s="188">
        <f>SUM(B18:B21)</f>
        <v>407925</v>
      </c>
      <c r="C17" s="188">
        <f>SUM(C18:C21)</f>
        <v>414900</v>
      </c>
      <c r="D17" s="188">
        <f>SUM(D18:D21)</f>
        <v>602667</v>
      </c>
      <c r="E17" s="188">
        <f>SUM(E18:E21)</f>
        <v>535785</v>
      </c>
      <c r="F17" s="190"/>
    </row>
    <row r="18" ht="18.75" spans="1:6">
      <c r="A18" s="189" t="s">
        <v>221</v>
      </c>
      <c r="B18" s="188">
        <v>387397</v>
      </c>
      <c r="C18" s="188">
        <v>319900</v>
      </c>
      <c r="D18" s="188">
        <v>507667</v>
      </c>
      <c r="E18" s="188">
        <v>385785</v>
      </c>
      <c r="F18" s="190"/>
    </row>
    <row r="19" ht="18.75" spans="1:6">
      <c r="A19" s="189" t="s">
        <v>222</v>
      </c>
      <c r="B19" s="188"/>
      <c r="C19" s="188"/>
      <c r="D19" s="188"/>
      <c r="E19" s="188"/>
      <c r="F19" s="190"/>
    </row>
    <row r="20" ht="18.75" spans="1:6">
      <c r="A20" s="189" t="s">
        <v>223</v>
      </c>
      <c r="B20" s="188">
        <v>18118</v>
      </c>
      <c r="C20" s="188">
        <v>95000</v>
      </c>
      <c r="D20" s="195">
        <v>95000</v>
      </c>
      <c r="E20" s="195">
        <v>150000</v>
      </c>
      <c r="F20" s="190"/>
    </row>
    <row r="21" ht="18.75" spans="1:6">
      <c r="A21" s="189" t="s">
        <v>224</v>
      </c>
      <c r="B21" s="188">
        <v>2410</v>
      </c>
      <c r="C21" s="188"/>
      <c r="D21" s="195"/>
      <c r="E21" s="195"/>
      <c r="F21" s="190"/>
    </row>
    <row r="22" ht="18.75" spans="1:6">
      <c r="A22" s="187" t="s">
        <v>225</v>
      </c>
      <c r="B22" s="192">
        <f>SUM(B6)-B17</f>
        <v>72472</v>
      </c>
      <c r="C22" s="192">
        <f t="shared" ref="C22:E22" si="0">SUM(C6)-C17</f>
        <v>0</v>
      </c>
      <c r="D22" s="192">
        <f t="shared" si="0"/>
        <v>19885</v>
      </c>
      <c r="E22" s="192">
        <f t="shared" si="0"/>
        <v>0</v>
      </c>
      <c r="F22" s="168"/>
    </row>
    <row r="23" ht="18.75" spans="1:6">
      <c r="A23" s="189" t="s">
        <v>226</v>
      </c>
      <c r="B23" s="192">
        <v>72472</v>
      </c>
      <c r="C23" s="196"/>
      <c r="D23" s="192">
        <v>19885</v>
      </c>
      <c r="E23" s="197"/>
      <c r="F23" s="168"/>
    </row>
    <row r="24" ht="18.75" spans="1:6">
      <c r="A24" s="189" t="s">
        <v>227</v>
      </c>
      <c r="B24" s="196"/>
      <c r="C24" s="196"/>
      <c r="D24" s="196"/>
      <c r="E24" s="196"/>
      <c r="F24" s="168"/>
    </row>
    <row r="25" spans="1:6">
      <c r="A25" s="198"/>
      <c r="B25" s="199"/>
      <c r="C25" s="199"/>
      <c r="D25" s="199"/>
      <c r="E25" s="199"/>
      <c r="F25" s="200"/>
    </row>
    <row r="26" ht="37.5" customHeight="1" spans="2:4">
      <c r="B26" s="201"/>
      <c r="C26" s="201"/>
      <c r="D26" s="201"/>
    </row>
  </sheetData>
  <mergeCells count="2">
    <mergeCell ref="A2:F2"/>
    <mergeCell ref="A3:F3"/>
  </mergeCells>
  <printOptions horizontalCentered="1"/>
  <pageMargins left="0.236111111111111" right="0.196527777777778" top="1.0625" bottom="0.865972222222222" header="0.196527777777778" footer="0.156944444444444"/>
  <pageSetup paperSize="9" scale="95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A1" sqref="A1"/>
    </sheetView>
  </sheetViews>
  <sheetFormatPr defaultColWidth="9" defaultRowHeight="14.25" customHeight="1"/>
  <cols>
    <col min="1" max="1" width="46.5" style="21" customWidth="1"/>
    <col min="2" max="2" width="21.7" style="21" customWidth="1"/>
    <col min="3" max="4" width="18.4" style="21" customWidth="1"/>
    <col min="5" max="5" width="10.2" style="21" customWidth="1"/>
    <col min="6" max="6" width="12.4" style="21" customWidth="1"/>
    <col min="7" max="7" width="12.6" style="21" customWidth="1"/>
    <col min="8" max="8" width="8.7" style="21"/>
    <col min="9" max="9" width="15.2" style="21" hidden="1" customWidth="1"/>
    <col min="10" max="252" width="8.7" style="21"/>
    <col min="253" max="253" width="32.9" style="21" customWidth="1"/>
    <col min="254" max="262" width="18.4" style="21" customWidth="1"/>
    <col min="263" max="508" width="8.7" style="21"/>
    <col min="509" max="509" width="32.9" style="21" customWidth="1"/>
    <col min="510" max="518" width="18.4" style="21" customWidth="1"/>
    <col min="519" max="764" width="8.7" style="21"/>
    <col min="765" max="765" width="32.9" style="21" customWidth="1"/>
    <col min="766" max="774" width="18.4" style="21" customWidth="1"/>
    <col min="775" max="1020" width="8.7" style="21"/>
    <col min="1021" max="1021" width="32.9" style="21" customWidth="1"/>
    <col min="1022" max="1030" width="18.4" style="21" customWidth="1"/>
    <col min="1031" max="1276" width="8.7" style="21"/>
    <col min="1277" max="1277" width="32.9" style="21" customWidth="1"/>
    <col min="1278" max="1286" width="18.4" style="21" customWidth="1"/>
    <col min="1287" max="1532" width="8.7" style="21"/>
    <col min="1533" max="1533" width="32.9" style="21" customWidth="1"/>
    <col min="1534" max="1542" width="18.4" style="21" customWidth="1"/>
    <col min="1543" max="1788" width="8.7" style="21"/>
    <col min="1789" max="1789" width="32.9" style="21" customWidth="1"/>
    <col min="1790" max="1798" width="18.4" style="21" customWidth="1"/>
    <col min="1799" max="2044" width="8.7" style="21"/>
    <col min="2045" max="2045" width="32.9" style="21" customWidth="1"/>
    <col min="2046" max="2054" width="18.4" style="21" customWidth="1"/>
    <col min="2055" max="2300" width="8.7" style="21"/>
    <col min="2301" max="2301" width="32.9" style="21" customWidth="1"/>
    <col min="2302" max="2310" width="18.4" style="21" customWidth="1"/>
    <col min="2311" max="2556" width="8.7" style="21"/>
    <col min="2557" max="2557" width="32.9" style="21" customWidth="1"/>
    <col min="2558" max="2566" width="18.4" style="21" customWidth="1"/>
    <col min="2567" max="2812" width="8.7" style="21"/>
    <col min="2813" max="2813" width="32.9" style="21" customWidth="1"/>
    <col min="2814" max="2822" width="18.4" style="21" customWidth="1"/>
    <col min="2823" max="3068" width="8.7" style="21"/>
    <col min="3069" max="3069" width="32.9" style="21" customWidth="1"/>
    <col min="3070" max="3078" width="18.4" style="21" customWidth="1"/>
    <col min="3079" max="3324" width="8.7" style="21"/>
    <col min="3325" max="3325" width="32.9" style="21" customWidth="1"/>
    <col min="3326" max="3334" width="18.4" style="21" customWidth="1"/>
    <col min="3335" max="3580" width="8.7" style="21"/>
    <col min="3581" max="3581" width="32.9" style="21" customWidth="1"/>
    <col min="3582" max="3590" width="18.4" style="21" customWidth="1"/>
    <col min="3591" max="3836" width="8.7" style="21"/>
    <col min="3837" max="3837" width="32.9" style="21" customWidth="1"/>
    <col min="3838" max="3846" width="18.4" style="21" customWidth="1"/>
    <col min="3847" max="4092" width="8.7" style="21"/>
    <col min="4093" max="4093" width="32.9" style="21" customWidth="1"/>
    <col min="4094" max="4102" width="18.4" style="21" customWidth="1"/>
    <col min="4103" max="4348" width="8.7" style="21"/>
    <col min="4349" max="4349" width="32.9" style="21" customWidth="1"/>
    <col min="4350" max="4358" width="18.4" style="21" customWidth="1"/>
    <col min="4359" max="4604" width="8.7" style="21"/>
    <col min="4605" max="4605" width="32.9" style="21" customWidth="1"/>
    <col min="4606" max="4614" width="18.4" style="21" customWidth="1"/>
    <col min="4615" max="4860" width="8.7" style="21"/>
    <col min="4861" max="4861" width="32.9" style="21" customWidth="1"/>
    <col min="4862" max="4870" width="18.4" style="21" customWidth="1"/>
    <col min="4871" max="5116" width="8.7" style="21"/>
    <col min="5117" max="5117" width="32.9" style="21" customWidth="1"/>
    <col min="5118" max="5126" width="18.4" style="21" customWidth="1"/>
    <col min="5127" max="5372" width="8.7" style="21"/>
    <col min="5373" max="5373" width="32.9" style="21" customWidth="1"/>
    <col min="5374" max="5382" width="18.4" style="21" customWidth="1"/>
    <col min="5383" max="5628" width="8.7" style="21"/>
    <col min="5629" max="5629" width="32.9" style="21" customWidth="1"/>
    <col min="5630" max="5638" width="18.4" style="21" customWidth="1"/>
    <col min="5639" max="5884" width="8.7" style="21"/>
    <col min="5885" max="5885" width="32.9" style="21" customWidth="1"/>
    <col min="5886" max="5894" width="18.4" style="21" customWidth="1"/>
    <col min="5895" max="6140" width="8.7" style="21"/>
    <col min="6141" max="6141" width="32.9" style="21" customWidth="1"/>
    <col min="6142" max="6150" width="18.4" style="21" customWidth="1"/>
    <col min="6151" max="6396" width="8.7" style="21"/>
    <col min="6397" max="6397" width="32.9" style="21" customWidth="1"/>
    <col min="6398" max="6406" width="18.4" style="21" customWidth="1"/>
    <col min="6407" max="6652" width="8.7" style="21"/>
    <col min="6653" max="6653" width="32.9" style="21" customWidth="1"/>
    <col min="6654" max="6662" width="18.4" style="21" customWidth="1"/>
    <col min="6663" max="6908" width="8.7" style="21"/>
    <col min="6909" max="6909" width="32.9" style="21" customWidth="1"/>
    <col min="6910" max="6918" width="18.4" style="21" customWidth="1"/>
    <col min="6919" max="7164" width="8.7" style="21"/>
    <col min="7165" max="7165" width="32.9" style="21" customWidth="1"/>
    <col min="7166" max="7174" width="18.4" style="21" customWidth="1"/>
    <col min="7175" max="7420" width="8.7" style="21"/>
    <col min="7421" max="7421" width="32.9" style="21" customWidth="1"/>
    <col min="7422" max="7430" width="18.4" style="21" customWidth="1"/>
    <col min="7431" max="7676" width="8.7" style="21"/>
    <col min="7677" max="7677" width="32.9" style="21" customWidth="1"/>
    <col min="7678" max="7686" width="18.4" style="21" customWidth="1"/>
    <col min="7687" max="7932" width="8.7" style="21"/>
    <col min="7933" max="7933" width="32.9" style="21" customWidth="1"/>
    <col min="7934" max="7942" width="18.4" style="21" customWidth="1"/>
    <col min="7943" max="8188" width="8.7" style="21"/>
    <col min="8189" max="8189" width="32.9" style="21" customWidth="1"/>
    <col min="8190" max="8198" width="18.4" style="21" customWidth="1"/>
    <col min="8199" max="8444" width="8.7" style="21"/>
    <col min="8445" max="8445" width="32.9" style="21" customWidth="1"/>
    <col min="8446" max="8454" width="18.4" style="21" customWidth="1"/>
    <col min="8455" max="8700" width="8.7" style="21"/>
    <col min="8701" max="8701" width="32.9" style="21" customWidth="1"/>
    <col min="8702" max="8710" width="18.4" style="21" customWidth="1"/>
    <col min="8711" max="8956" width="8.7" style="21"/>
    <col min="8957" max="8957" width="32.9" style="21" customWidth="1"/>
    <col min="8958" max="8966" width="18.4" style="21" customWidth="1"/>
    <col min="8967" max="9212" width="8.7" style="21"/>
    <col min="9213" max="9213" width="32.9" style="21" customWidth="1"/>
    <col min="9214" max="9222" width="18.4" style="21" customWidth="1"/>
    <col min="9223" max="9468" width="8.7" style="21"/>
    <col min="9469" max="9469" width="32.9" style="21" customWidth="1"/>
    <col min="9470" max="9478" width="18.4" style="21" customWidth="1"/>
    <col min="9479" max="9724" width="8.7" style="21"/>
    <col min="9725" max="9725" width="32.9" style="21" customWidth="1"/>
    <col min="9726" max="9734" width="18.4" style="21" customWidth="1"/>
    <col min="9735" max="9980" width="8.7" style="21"/>
    <col min="9981" max="9981" width="32.9" style="21" customWidth="1"/>
    <col min="9982" max="9990" width="18.4" style="21" customWidth="1"/>
    <col min="9991" max="10236" width="8.7" style="21"/>
    <col min="10237" max="10237" width="32.9" style="21" customWidth="1"/>
    <col min="10238" max="10246" width="18.4" style="21" customWidth="1"/>
    <col min="10247" max="10492" width="8.7" style="21"/>
    <col min="10493" max="10493" width="32.9" style="21" customWidth="1"/>
    <col min="10494" max="10502" width="18.4" style="21" customWidth="1"/>
    <col min="10503" max="10748" width="8.7" style="21"/>
    <col min="10749" max="10749" width="32.9" style="21" customWidth="1"/>
    <col min="10750" max="10758" width="18.4" style="21" customWidth="1"/>
    <col min="10759" max="11004" width="8.7" style="21"/>
    <col min="11005" max="11005" width="32.9" style="21" customWidth="1"/>
    <col min="11006" max="11014" width="18.4" style="21" customWidth="1"/>
    <col min="11015" max="11260" width="8.7" style="21"/>
    <col min="11261" max="11261" width="32.9" style="21" customWidth="1"/>
    <col min="11262" max="11270" width="18.4" style="21" customWidth="1"/>
    <col min="11271" max="11516" width="8.7" style="21"/>
    <col min="11517" max="11517" width="32.9" style="21" customWidth="1"/>
    <col min="11518" max="11526" width="18.4" style="21" customWidth="1"/>
    <col min="11527" max="11772" width="8.7" style="21"/>
    <col min="11773" max="11773" width="32.9" style="21" customWidth="1"/>
    <col min="11774" max="11782" width="18.4" style="21" customWidth="1"/>
    <col min="11783" max="12028" width="8.7" style="21"/>
    <col min="12029" max="12029" width="32.9" style="21" customWidth="1"/>
    <col min="12030" max="12038" width="18.4" style="21" customWidth="1"/>
    <col min="12039" max="12284" width="8.7" style="21"/>
    <col min="12285" max="12285" width="32.9" style="21" customWidth="1"/>
    <col min="12286" max="12294" width="18.4" style="21" customWidth="1"/>
    <col min="12295" max="12540" width="8.7" style="21"/>
    <col min="12541" max="12541" width="32.9" style="21" customWidth="1"/>
    <col min="12542" max="12550" width="18.4" style="21" customWidth="1"/>
    <col min="12551" max="12796" width="8.7" style="21"/>
    <col min="12797" max="12797" width="32.9" style="21" customWidth="1"/>
    <col min="12798" max="12806" width="18.4" style="21" customWidth="1"/>
    <col min="12807" max="13052" width="8.7" style="21"/>
    <col min="13053" max="13053" width="32.9" style="21" customWidth="1"/>
    <col min="13054" max="13062" width="18.4" style="21" customWidth="1"/>
    <col min="13063" max="13308" width="8.7" style="21"/>
    <col min="13309" max="13309" width="32.9" style="21" customWidth="1"/>
    <col min="13310" max="13318" width="18.4" style="21" customWidth="1"/>
    <col min="13319" max="13564" width="8.7" style="21"/>
    <col min="13565" max="13565" width="32.9" style="21" customWidth="1"/>
    <col min="13566" max="13574" width="18.4" style="21" customWidth="1"/>
    <col min="13575" max="13820" width="8.7" style="21"/>
    <col min="13821" max="13821" width="32.9" style="21" customWidth="1"/>
    <col min="13822" max="13830" width="18.4" style="21" customWidth="1"/>
    <col min="13831" max="14076" width="8.7" style="21"/>
    <col min="14077" max="14077" width="32.9" style="21" customWidth="1"/>
    <col min="14078" max="14086" width="18.4" style="21" customWidth="1"/>
    <col min="14087" max="14332" width="8.7" style="21"/>
    <col min="14333" max="14333" width="32.9" style="21" customWidth="1"/>
    <col min="14334" max="14342" width="18.4" style="21" customWidth="1"/>
    <col min="14343" max="14588" width="8.7" style="21"/>
    <col min="14589" max="14589" width="32.9" style="21" customWidth="1"/>
    <col min="14590" max="14598" width="18.4" style="21" customWidth="1"/>
    <col min="14599" max="14844" width="8.7" style="21"/>
    <col min="14845" max="14845" width="32.9" style="21" customWidth="1"/>
    <col min="14846" max="14854" width="18.4" style="21" customWidth="1"/>
    <col min="14855" max="15100" width="8.7" style="21"/>
    <col min="15101" max="15101" width="32.9" style="21" customWidth="1"/>
    <col min="15102" max="15110" width="18.4" style="21" customWidth="1"/>
    <col min="15111" max="15356" width="8.7" style="21"/>
    <col min="15357" max="15357" width="32.9" style="21" customWidth="1"/>
    <col min="15358" max="15366" width="18.4" style="21" customWidth="1"/>
    <col min="15367" max="15612" width="8.7" style="21"/>
    <col min="15613" max="15613" width="32.9" style="21" customWidth="1"/>
    <col min="15614" max="15622" width="18.4" style="21" customWidth="1"/>
    <col min="15623" max="15868" width="8.7" style="21"/>
    <col min="15869" max="15869" width="32.9" style="21" customWidth="1"/>
    <col min="15870" max="15878" width="18.4" style="21" customWidth="1"/>
    <col min="15879" max="16124" width="8.7" style="21"/>
    <col min="16125" max="16125" width="32.9" style="21" customWidth="1"/>
    <col min="16126" max="16134" width="18.4" style="21" customWidth="1"/>
    <col min="16135" max="16384" width="8.7" style="21"/>
  </cols>
  <sheetData>
    <row r="1" ht="22.95" customHeight="1" spans="1:2">
      <c r="A1" s="22" t="s">
        <v>228</v>
      </c>
      <c r="B1" s="171"/>
    </row>
    <row r="2" ht="37.5" customHeight="1" spans="1:6">
      <c r="A2" s="23" t="s">
        <v>229</v>
      </c>
      <c r="B2" s="23"/>
      <c r="C2" s="23"/>
      <c r="D2" s="23"/>
      <c r="E2" s="23"/>
      <c r="F2" s="23"/>
    </row>
    <row r="3" ht="15.75" customHeight="1" spans="1:6">
      <c r="A3" s="24"/>
      <c r="B3" s="24"/>
      <c r="C3" s="24"/>
      <c r="D3" s="24"/>
      <c r="E3" s="25"/>
      <c r="F3" s="41"/>
    </row>
    <row r="4" ht="15.75" customHeight="1" spans="1:6">
      <c r="A4" s="26" t="s">
        <v>92</v>
      </c>
      <c r="B4" s="26"/>
      <c r="C4" s="27"/>
      <c r="D4" s="28"/>
      <c r="E4" s="29"/>
      <c r="F4" s="43" t="s">
        <v>230</v>
      </c>
    </row>
    <row r="5" ht="39.75" customHeight="1" spans="1:9">
      <c r="A5" s="30" t="s">
        <v>231</v>
      </c>
      <c r="B5" s="172" t="s">
        <v>232</v>
      </c>
      <c r="C5" s="31" t="s">
        <v>233</v>
      </c>
      <c r="D5" s="32" t="s">
        <v>234</v>
      </c>
      <c r="E5" s="32" t="s">
        <v>235</v>
      </c>
      <c r="F5" s="32" t="s">
        <v>236</v>
      </c>
      <c r="G5" s="32" t="s">
        <v>237</v>
      </c>
      <c r="I5" s="180" t="s">
        <v>238</v>
      </c>
    </row>
    <row r="6" ht="24" customHeight="1" spans="1:9">
      <c r="A6" s="173" t="s">
        <v>239</v>
      </c>
      <c r="B6" s="174">
        <f>SUM(B7:B14)</f>
        <v>1881217981.16</v>
      </c>
      <c r="C6" s="174">
        <f t="shared" ref="C6:D6" si="0">SUM(C7:C14)</f>
        <v>2212117251.32</v>
      </c>
      <c r="D6" s="174">
        <f t="shared" si="0"/>
        <v>2531399100</v>
      </c>
      <c r="E6" s="175">
        <f>100*D6/C6</f>
        <v>114.433314892756</v>
      </c>
      <c r="F6" s="176">
        <f>100*D6/B6-100</f>
        <v>34.5617108358216</v>
      </c>
      <c r="G6" s="32" t="s">
        <v>240</v>
      </c>
      <c r="I6" s="181">
        <f>SUM(I7:I14)</f>
        <v>138115900</v>
      </c>
    </row>
    <row r="7" ht="24" customHeight="1" spans="1:9">
      <c r="A7" s="37" t="s">
        <v>241</v>
      </c>
      <c r="B7" s="177">
        <v>804531061.92</v>
      </c>
      <c r="C7" s="50">
        <v>967615175.22</v>
      </c>
      <c r="D7" s="36">
        <v>1143147900</v>
      </c>
      <c r="E7" s="175">
        <f t="shared" ref="E7:E23" si="1">100*D7/C7</f>
        <v>118.140757738746</v>
      </c>
      <c r="F7" s="176">
        <f t="shared" ref="F7:F23" si="2">100*D7/B7-100</f>
        <v>42.0887215059039</v>
      </c>
      <c r="G7" s="32"/>
      <c r="I7" s="181">
        <f>D7-D16</f>
        <v>95649200</v>
      </c>
    </row>
    <row r="8" ht="24" customHeight="1" spans="1:9">
      <c r="A8" s="37" t="s">
        <v>242</v>
      </c>
      <c r="B8" s="177">
        <v>283714324.28</v>
      </c>
      <c r="C8" s="50">
        <v>326812020.1</v>
      </c>
      <c r="D8" s="36">
        <v>533957400</v>
      </c>
      <c r="E8" s="175">
        <f t="shared" si="1"/>
        <v>163.383647834194</v>
      </c>
      <c r="F8" s="176">
        <f t="shared" si="2"/>
        <v>88.2024819702206</v>
      </c>
      <c r="G8" s="32"/>
      <c r="I8" s="181">
        <f t="shared" ref="I8:I14" si="3">D8-D17</f>
        <v>28577000</v>
      </c>
    </row>
    <row r="9" ht="24" customHeight="1" spans="1:9">
      <c r="A9" s="38" t="s">
        <v>243</v>
      </c>
      <c r="B9" s="177">
        <v>159306351.56</v>
      </c>
      <c r="C9" s="36">
        <v>301919073.36</v>
      </c>
      <c r="D9" s="36">
        <v>211328100</v>
      </c>
      <c r="E9" s="175">
        <f t="shared" si="1"/>
        <v>69.9949485298063</v>
      </c>
      <c r="F9" s="176">
        <f t="shared" si="2"/>
        <v>32.6551627920541</v>
      </c>
      <c r="G9" s="32"/>
      <c r="I9" s="181">
        <f t="shared" si="3"/>
        <v>-92606700</v>
      </c>
    </row>
    <row r="10" ht="24" customHeight="1" spans="1:9">
      <c r="A10" s="38" t="s">
        <v>244</v>
      </c>
      <c r="B10" s="177">
        <v>294935806.48</v>
      </c>
      <c r="C10" s="36">
        <v>322276034.28</v>
      </c>
      <c r="D10" s="36">
        <v>343794700</v>
      </c>
      <c r="E10" s="175">
        <f t="shared" si="1"/>
        <v>106.67709150886</v>
      </c>
      <c r="F10" s="176">
        <f t="shared" si="2"/>
        <v>16.565941620694</v>
      </c>
      <c r="G10" s="32"/>
      <c r="I10" s="181">
        <f t="shared" si="3"/>
        <v>76117700</v>
      </c>
    </row>
    <row r="11" ht="24" customHeight="1" spans="1:9">
      <c r="A11" s="38" t="s">
        <v>245</v>
      </c>
      <c r="B11" s="177">
        <v>285399469.21</v>
      </c>
      <c r="C11" s="36">
        <v>229536400</v>
      </c>
      <c r="D11" s="36">
        <v>230638700</v>
      </c>
      <c r="E11" s="175">
        <f t="shared" si="1"/>
        <v>100.480228843878</v>
      </c>
      <c r="F11" s="176">
        <f t="shared" si="2"/>
        <v>-19.1874110213241</v>
      </c>
      <c r="G11" s="32"/>
      <c r="I11" s="181">
        <f t="shared" si="3"/>
        <v>4834300</v>
      </c>
    </row>
    <row r="12" ht="24" customHeight="1" spans="1:9">
      <c r="A12" s="38" t="s">
        <v>246</v>
      </c>
      <c r="B12" s="177">
        <v>22671482.67</v>
      </c>
      <c r="C12" s="36">
        <v>23560322</v>
      </c>
      <c r="D12" s="36">
        <v>16569200</v>
      </c>
      <c r="E12" s="175">
        <f t="shared" si="1"/>
        <v>70.3267128522267</v>
      </c>
      <c r="F12" s="176">
        <f t="shared" si="2"/>
        <v>-26.9161164217761</v>
      </c>
      <c r="G12" s="32"/>
      <c r="I12" s="181">
        <f t="shared" si="3"/>
        <v>6037400</v>
      </c>
    </row>
    <row r="13" ht="24" customHeight="1" spans="1:9">
      <c r="A13" s="38" t="s">
        <v>247</v>
      </c>
      <c r="B13" s="177">
        <v>15946269.47</v>
      </c>
      <c r="C13" s="44">
        <v>24956399.67</v>
      </c>
      <c r="D13" s="36">
        <v>19547400</v>
      </c>
      <c r="E13" s="175">
        <f t="shared" si="1"/>
        <v>78.3262019300719</v>
      </c>
      <c r="F13" s="176">
        <f t="shared" si="2"/>
        <v>22.5829027709263</v>
      </c>
      <c r="G13" s="32"/>
      <c r="I13" s="181">
        <f t="shared" si="3"/>
        <v>654600</v>
      </c>
    </row>
    <row r="14" ht="24" customHeight="1" spans="1:9">
      <c r="A14" s="38" t="s">
        <v>248</v>
      </c>
      <c r="B14" s="177">
        <v>14713215.57</v>
      </c>
      <c r="C14" s="45">
        <v>15441826.69</v>
      </c>
      <c r="D14" s="36">
        <v>32415700</v>
      </c>
      <c r="E14" s="175">
        <f t="shared" si="1"/>
        <v>209.921407944516</v>
      </c>
      <c r="F14" s="176">
        <f t="shared" si="2"/>
        <v>120.31689704931</v>
      </c>
      <c r="G14" s="32"/>
      <c r="I14" s="181">
        <f t="shared" si="3"/>
        <v>18852400</v>
      </c>
    </row>
    <row r="15" ht="24" customHeight="1" spans="1:7">
      <c r="A15" s="178" t="s">
        <v>249</v>
      </c>
      <c r="B15" s="179">
        <f>SUM(B16:B23)</f>
        <v>1646553526.38</v>
      </c>
      <c r="C15" s="179">
        <f>SUM(C16:C23)</f>
        <v>1992774600.16</v>
      </c>
      <c r="D15" s="179">
        <f>SUM(D16:D23)</f>
        <v>2393283200</v>
      </c>
      <c r="E15" s="175">
        <f t="shared" si="1"/>
        <v>120.098038172899</v>
      </c>
      <c r="F15" s="176">
        <f t="shared" si="2"/>
        <v>45.3510718999648</v>
      </c>
      <c r="G15" s="32" t="s">
        <v>250</v>
      </c>
    </row>
    <row r="16" ht="24" customHeight="1" spans="1:7">
      <c r="A16" s="38" t="s">
        <v>241</v>
      </c>
      <c r="B16" s="177">
        <v>872326769.77</v>
      </c>
      <c r="C16" s="36">
        <v>967615175.22</v>
      </c>
      <c r="D16" s="36">
        <v>1047498700</v>
      </c>
      <c r="E16" s="175">
        <f t="shared" si="1"/>
        <v>108.255712273408</v>
      </c>
      <c r="F16" s="176">
        <f t="shared" si="2"/>
        <v>20.0809990361968</v>
      </c>
      <c r="G16" s="32"/>
    </row>
    <row r="17" ht="24" customHeight="1" spans="1:7">
      <c r="A17" s="38" t="s">
        <v>242</v>
      </c>
      <c r="B17" s="177">
        <v>259784454.01</v>
      </c>
      <c r="C17" s="36">
        <v>262966154.32</v>
      </c>
      <c r="D17" s="36">
        <v>505380400</v>
      </c>
      <c r="E17" s="175">
        <f t="shared" si="1"/>
        <v>192.184580295839</v>
      </c>
      <c r="F17" s="176">
        <f t="shared" si="2"/>
        <v>94.5383537001588</v>
      </c>
      <c r="G17" s="32"/>
    </row>
    <row r="18" ht="24" customHeight="1" spans="1:7">
      <c r="A18" s="38" t="s">
        <v>243</v>
      </c>
      <c r="B18" s="177">
        <v>21950844.12</v>
      </c>
      <c r="C18" s="36">
        <v>301919073.36</v>
      </c>
      <c r="D18" s="36">
        <v>303934800</v>
      </c>
      <c r="E18" s="175">
        <f t="shared" si="1"/>
        <v>100.667638058625</v>
      </c>
      <c r="F18" s="176">
        <f t="shared" si="2"/>
        <v>1284.61554525403</v>
      </c>
      <c r="G18" s="32"/>
    </row>
    <row r="19" ht="24" customHeight="1" spans="1:7">
      <c r="A19" s="38" t="s">
        <v>244</v>
      </c>
      <c r="B19" s="177">
        <v>227453215.55</v>
      </c>
      <c r="C19" s="36">
        <v>281679805.5</v>
      </c>
      <c r="D19" s="36">
        <v>267677000</v>
      </c>
      <c r="E19" s="175">
        <f t="shared" si="1"/>
        <v>95.0288216526051</v>
      </c>
      <c r="F19" s="176">
        <f t="shared" si="2"/>
        <v>17.6844211029225</v>
      </c>
      <c r="G19" s="32"/>
    </row>
    <row r="20" ht="24" customHeight="1" spans="1:7">
      <c r="A20" s="38" t="s">
        <v>245</v>
      </c>
      <c r="B20" s="177">
        <v>226532957.04</v>
      </c>
      <c r="C20" s="36">
        <v>134062852.91</v>
      </c>
      <c r="D20" s="36">
        <v>225804400</v>
      </c>
      <c r="E20" s="175">
        <f t="shared" si="1"/>
        <v>168.431743095598</v>
      </c>
      <c r="F20" s="176">
        <f t="shared" si="2"/>
        <v>-0.321611940937743</v>
      </c>
      <c r="G20" s="32"/>
    </row>
    <row r="21" ht="24" customHeight="1" spans="1:7">
      <c r="A21" s="38" t="s">
        <v>246</v>
      </c>
      <c r="B21" s="177">
        <v>12949733.25</v>
      </c>
      <c r="C21" s="36">
        <v>13874597.13</v>
      </c>
      <c r="D21" s="36">
        <v>10531800</v>
      </c>
      <c r="E21" s="175">
        <f t="shared" si="1"/>
        <v>75.9070688778983</v>
      </c>
      <c r="F21" s="176">
        <f t="shared" si="2"/>
        <v>-18.6716838356497</v>
      </c>
      <c r="G21" s="32"/>
    </row>
    <row r="22" ht="24" customHeight="1" spans="1:7">
      <c r="A22" s="38" t="s">
        <v>247</v>
      </c>
      <c r="B22" s="177">
        <v>15066831.5</v>
      </c>
      <c r="C22" s="44">
        <v>19413900.24</v>
      </c>
      <c r="D22" s="36">
        <v>18892800</v>
      </c>
      <c r="E22" s="175">
        <f t="shared" si="1"/>
        <v>97.3158395090218</v>
      </c>
      <c r="F22" s="176">
        <f t="shared" si="2"/>
        <v>25.3933184292928</v>
      </c>
      <c r="G22" s="32"/>
    </row>
    <row r="23" ht="24" customHeight="1" spans="1:7">
      <c r="A23" s="38" t="s">
        <v>248</v>
      </c>
      <c r="B23" s="177">
        <v>10488721.14</v>
      </c>
      <c r="C23" s="45">
        <v>11243041.48</v>
      </c>
      <c r="D23" s="36">
        <v>13563300</v>
      </c>
      <c r="E23" s="175">
        <f t="shared" si="1"/>
        <v>120.637285063187</v>
      </c>
      <c r="F23" s="176">
        <f t="shared" si="2"/>
        <v>29.3131909883153</v>
      </c>
      <c r="G23" s="32"/>
    </row>
  </sheetData>
  <mergeCells count="3">
    <mergeCell ref="A2:F2"/>
    <mergeCell ref="G6:G14"/>
    <mergeCell ref="G15:G23"/>
  </mergeCells>
  <printOptions horizontalCentered="1"/>
  <pageMargins left="0.747916666666667" right="0.747916666666667" top="0.984027777777778" bottom="0.984027777777778" header="0.511805555555556" footer="0.511805555555556"/>
  <pageSetup paperSize="9" scale="78" orientation="landscape" errors="blank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Zeros="0" zoomScale="120" zoomScaleNormal="120"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33.6" customWidth="1"/>
    <col min="2" max="2" width="8.9" customWidth="1"/>
    <col min="3" max="3" width="9.5" style="156" customWidth="1"/>
    <col min="4" max="4" width="8.7" customWidth="1"/>
    <col min="5" max="5" width="7.4" customWidth="1"/>
    <col min="6" max="6" width="9.6" hidden="1" customWidth="1"/>
    <col min="7" max="7" width="9.2" hidden="1" customWidth="1"/>
    <col min="8" max="8" width="8.4" hidden="1" customWidth="1"/>
    <col min="9" max="9" width="49.6" customWidth="1"/>
    <col min="10" max="10" width="8.4" customWidth="1"/>
    <col min="11" max="11" width="8.2" customWidth="1"/>
  </cols>
  <sheetData>
    <row r="1" ht="22.5" customHeight="1" spans="1:1">
      <c r="A1" s="120" t="s">
        <v>251</v>
      </c>
    </row>
    <row r="2" ht="27" spans="1:9">
      <c r="A2" s="157" t="s">
        <v>252</v>
      </c>
      <c r="B2" s="157"/>
      <c r="C2" s="157"/>
      <c r="D2" s="157"/>
      <c r="E2" s="157"/>
      <c r="F2" s="157"/>
      <c r="G2" s="157"/>
      <c r="H2" s="157"/>
      <c r="I2" s="157"/>
    </row>
    <row r="3" customHeight="1" spans="1:9">
      <c r="A3" s="89" t="s">
        <v>2</v>
      </c>
      <c r="B3" s="89"/>
      <c r="C3" s="89"/>
      <c r="D3" s="89"/>
      <c r="E3" s="89"/>
      <c r="F3" s="89"/>
      <c r="G3" s="89"/>
      <c r="H3" s="89"/>
      <c r="I3" s="89"/>
    </row>
    <row r="4" ht="15.75" customHeight="1" spans="1:9">
      <c r="A4" s="90" t="s">
        <v>3</v>
      </c>
      <c r="B4" s="71"/>
      <c r="C4" s="71"/>
      <c r="D4" s="91"/>
      <c r="E4" s="91"/>
      <c r="F4" s="71"/>
      <c r="G4" s="71"/>
      <c r="H4" s="71"/>
      <c r="I4" s="110" t="s">
        <v>51</v>
      </c>
    </row>
    <row r="5" ht="17.25" customHeight="1" spans="1:9">
      <c r="A5" s="92" t="s">
        <v>162</v>
      </c>
      <c r="B5" s="93" t="s">
        <v>253</v>
      </c>
      <c r="C5" s="94" t="s">
        <v>254</v>
      </c>
      <c r="D5" s="95"/>
      <c r="E5" s="96"/>
      <c r="F5" s="94" t="s">
        <v>255</v>
      </c>
      <c r="G5" s="95"/>
      <c r="H5" s="96"/>
      <c r="I5" s="111" t="s">
        <v>166</v>
      </c>
    </row>
    <row r="6" ht="33.75" customHeight="1" spans="1:11">
      <c r="A6" s="97"/>
      <c r="B6" s="98"/>
      <c r="C6" s="99" t="s">
        <v>256</v>
      </c>
      <c r="D6" s="158" t="s">
        <v>58</v>
      </c>
      <c r="E6" s="99" t="s">
        <v>168</v>
      </c>
      <c r="F6" s="100" t="s">
        <v>257</v>
      </c>
      <c r="G6" s="99" t="s">
        <v>190</v>
      </c>
      <c r="H6" s="99" t="s">
        <v>168</v>
      </c>
      <c r="I6" s="112"/>
      <c r="J6" s="113" t="s">
        <v>258</v>
      </c>
      <c r="K6" s="113" t="s">
        <v>259</v>
      </c>
    </row>
    <row r="7" ht="18.75" spans="1:11">
      <c r="A7" s="101" t="s">
        <v>24</v>
      </c>
      <c r="B7" s="159">
        <f>SUM(B9,B19)</f>
        <v>537700</v>
      </c>
      <c r="C7" s="159">
        <f>SUM(C9,C19)</f>
        <v>576700</v>
      </c>
      <c r="D7" s="160">
        <f>SUM(C7-B7)</f>
        <v>39000</v>
      </c>
      <c r="E7" s="161">
        <f t="shared" ref="E7:E28" si="0">SUM(C7/B7)*100-100</f>
        <v>7.25311511995537</v>
      </c>
      <c r="F7" s="160" t="e">
        <f>SUM(#REF!,#REF!,F19)</f>
        <v>#REF!</v>
      </c>
      <c r="G7" s="160" t="e">
        <f t="shared" ref="G7:G24" si="1">SUM(F7-B7)</f>
        <v>#REF!</v>
      </c>
      <c r="H7" s="161" t="e">
        <f>SUM(F7/B7)*100-100</f>
        <v>#REF!</v>
      </c>
      <c r="I7" s="166"/>
      <c r="J7" s="167"/>
      <c r="K7" s="167"/>
    </row>
    <row r="8" ht="17.25" spans="1:11">
      <c r="A8" s="162" t="s">
        <v>26</v>
      </c>
      <c r="B8" s="160">
        <f>J8</f>
        <v>354200</v>
      </c>
      <c r="C8" s="160">
        <f>K8</f>
        <v>379000</v>
      </c>
      <c r="D8" s="160">
        <f>SUM(C8-B8)</f>
        <v>24800</v>
      </c>
      <c r="E8" s="161">
        <f t="shared" si="0"/>
        <v>7.00169395821571</v>
      </c>
      <c r="F8" s="160" t="e">
        <f>#REF!</f>
        <v>#REF!</v>
      </c>
      <c r="G8" s="160" t="e">
        <f t="shared" si="1"/>
        <v>#REF!</v>
      </c>
      <c r="H8" s="161" t="e">
        <f>SUM(F8/B8)*100-100</f>
        <v>#REF!</v>
      </c>
      <c r="I8" s="166"/>
      <c r="J8" s="167">
        <f>SUM(J9,J19)</f>
        <v>354200</v>
      </c>
      <c r="K8" s="167">
        <f>SUM(K9,K19)</f>
        <v>379000</v>
      </c>
    </row>
    <row r="9" ht="15.75" spans="1:11">
      <c r="A9" s="163" t="s">
        <v>260</v>
      </c>
      <c r="B9" s="105">
        <f>SUM(B10:B18)</f>
        <v>468900</v>
      </c>
      <c r="C9" s="105">
        <f>SUM(C10:C18)</f>
        <v>518500</v>
      </c>
      <c r="D9" s="105">
        <f t="shared" ref="D9:D13" si="2">SUM(C9-B9)</f>
        <v>49600</v>
      </c>
      <c r="E9" s="103">
        <f t="shared" si="0"/>
        <v>10.5779483898486</v>
      </c>
      <c r="F9" s="160"/>
      <c r="G9" s="160"/>
      <c r="H9" s="161"/>
      <c r="I9" s="166"/>
      <c r="J9" s="167">
        <f>SUM(J10:J18)</f>
        <v>285400</v>
      </c>
      <c r="K9" s="167">
        <f>SUM(K10:K18)</f>
        <v>320800</v>
      </c>
    </row>
    <row r="10" ht="15.75" spans="1:11">
      <c r="A10" s="104" t="s">
        <v>28</v>
      </c>
      <c r="B10" s="105">
        <f>'18公共收预'!G10</f>
        <v>100688</v>
      </c>
      <c r="C10" s="105">
        <v>106400</v>
      </c>
      <c r="D10" s="105">
        <f t="shared" si="2"/>
        <v>5712</v>
      </c>
      <c r="E10" s="103">
        <f t="shared" si="0"/>
        <v>5.67296996662958</v>
      </c>
      <c r="F10" s="105">
        <v>94000</v>
      </c>
      <c r="G10" s="105">
        <f t="shared" si="1"/>
        <v>-6688</v>
      </c>
      <c r="H10" s="103">
        <f>SUM(F10/B10)*100-100</f>
        <v>-6.642300969331</v>
      </c>
      <c r="I10" s="168"/>
      <c r="J10" s="109">
        <f>'18公共收预'!N10</f>
        <v>50344</v>
      </c>
      <c r="K10" s="109">
        <f>SUM(C10*0.5)</f>
        <v>53200</v>
      </c>
    </row>
    <row r="11" ht="15.75" spans="1:11">
      <c r="A11" s="104" t="s">
        <v>261</v>
      </c>
      <c r="B11" s="105">
        <f>'18公共收预'!G11</f>
        <v>110702</v>
      </c>
      <c r="C11" s="105">
        <v>115000</v>
      </c>
      <c r="D11" s="105">
        <f t="shared" si="2"/>
        <v>4298</v>
      </c>
      <c r="E11" s="103">
        <f t="shared" si="0"/>
        <v>3.88249534787086</v>
      </c>
      <c r="F11" s="105">
        <v>6800</v>
      </c>
      <c r="G11" s="105">
        <f t="shared" si="1"/>
        <v>-103902</v>
      </c>
      <c r="H11" s="103">
        <f>SUM(F11/B11)*100-100</f>
        <v>-93.8573828837781</v>
      </c>
      <c r="I11" s="168"/>
      <c r="J11" s="109">
        <f>'18公共收预'!N11</f>
        <v>55351</v>
      </c>
      <c r="K11" s="109">
        <f>SUM(C11*0.5)</f>
        <v>57500</v>
      </c>
    </row>
    <row r="12" ht="15.75" spans="1:11">
      <c r="A12" s="104" t="s">
        <v>31</v>
      </c>
      <c r="B12" s="105">
        <f>'18公共收预'!G12</f>
        <v>8391</v>
      </c>
      <c r="C12" s="105">
        <v>10200</v>
      </c>
      <c r="D12" s="105">
        <f t="shared" si="2"/>
        <v>1809</v>
      </c>
      <c r="E12" s="103">
        <f t="shared" si="0"/>
        <v>21.5588130139435</v>
      </c>
      <c r="F12" s="105">
        <v>18000</v>
      </c>
      <c r="G12" s="105">
        <f t="shared" si="1"/>
        <v>9609</v>
      </c>
      <c r="H12" s="103">
        <f t="shared" ref="H12:H24" si="3">SUM(F12/B12)*100-100</f>
        <v>114.515552377547</v>
      </c>
      <c r="I12" s="168"/>
      <c r="J12" s="109"/>
      <c r="K12" s="109"/>
    </row>
    <row r="13" ht="15.75" spans="1:11">
      <c r="A13" s="104" t="s">
        <v>32</v>
      </c>
      <c r="B13" s="105">
        <f>'18公共收预'!G13</f>
        <v>85325</v>
      </c>
      <c r="C13" s="105">
        <v>98000</v>
      </c>
      <c r="D13" s="105">
        <f t="shared" si="2"/>
        <v>12675</v>
      </c>
      <c r="E13" s="103">
        <f t="shared" si="0"/>
        <v>14.8549663053033</v>
      </c>
      <c r="F13" s="105">
        <v>35500</v>
      </c>
      <c r="G13" s="105">
        <f t="shared" si="1"/>
        <v>-49825</v>
      </c>
      <c r="H13" s="103">
        <f t="shared" si="3"/>
        <v>-58.3943744506299</v>
      </c>
      <c r="I13" s="85"/>
      <c r="J13" s="109">
        <f>'18公共收预'!N13</f>
        <v>34130</v>
      </c>
      <c r="K13" s="109">
        <f>SUM(C13*0.4)</f>
        <v>39200</v>
      </c>
    </row>
    <row r="14" ht="15.75" spans="1:11">
      <c r="A14" s="104" t="s">
        <v>33</v>
      </c>
      <c r="B14" s="105">
        <f>'18公共收预'!G14</f>
        <v>88173</v>
      </c>
      <c r="C14" s="105">
        <v>108800</v>
      </c>
      <c r="D14" s="105">
        <f t="shared" ref="D14:D22" si="4">SUM(C14-B14)</f>
        <v>20627</v>
      </c>
      <c r="E14" s="103">
        <f t="shared" si="0"/>
        <v>23.3937826772368</v>
      </c>
      <c r="F14" s="105">
        <v>146000</v>
      </c>
      <c r="G14" s="105">
        <f t="shared" si="1"/>
        <v>57827</v>
      </c>
      <c r="H14" s="103">
        <f t="shared" si="3"/>
        <v>65.583568666145</v>
      </c>
      <c r="I14" s="115"/>
      <c r="J14" s="109">
        <f>'18公共收预'!N14</f>
        <v>88173</v>
      </c>
      <c r="K14" s="109">
        <f>C14</f>
        <v>108800</v>
      </c>
    </row>
    <row r="15" ht="15.75" spans="1:11">
      <c r="A15" s="104" t="s">
        <v>34</v>
      </c>
      <c r="B15" s="105">
        <f>'18公共收预'!G15</f>
        <v>30365</v>
      </c>
      <c r="C15" s="105">
        <v>30000</v>
      </c>
      <c r="D15" s="105">
        <f t="shared" si="4"/>
        <v>-365</v>
      </c>
      <c r="E15" s="103">
        <f t="shared" si="0"/>
        <v>-1.20204182446896</v>
      </c>
      <c r="F15" s="105">
        <v>89000</v>
      </c>
      <c r="G15" s="105">
        <f t="shared" si="1"/>
        <v>58635</v>
      </c>
      <c r="H15" s="103">
        <f t="shared" si="3"/>
        <v>193.100609254075</v>
      </c>
      <c r="I15" s="115"/>
      <c r="J15" s="109">
        <f>'18公共收预'!N15</f>
        <v>12146</v>
      </c>
      <c r="K15" s="109">
        <f>SUM(C15*0.4)</f>
        <v>12000</v>
      </c>
    </row>
    <row r="16" ht="15.75" spans="1:11">
      <c r="A16" s="104" t="s">
        <v>35</v>
      </c>
      <c r="B16" s="105">
        <f>'18公共收预'!G16</f>
        <v>7095</v>
      </c>
      <c r="C16" s="105">
        <v>7300</v>
      </c>
      <c r="D16" s="105">
        <f t="shared" si="4"/>
        <v>205</v>
      </c>
      <c r="E16" s="103">
        <f t="shared" si="0"/>
        <v>2.8893587033122</v>
      </c>
      <c r="F16" s="105">
        <v>4800</v>
      </c>
      <c r="G16" s="105">
        <f t="shared" si="1"/>
        <v>-2295</v>
      </c>
      <c r="H16" s="103">
        <f t="shared" si="3"/>
        <v>-32.3467230443975</v>
      </c>
      <c r="I16" s="115"/>
      <c r="J16" s="109">
        <f>'18公共收预'!N16</f>
        <v>7095</v>
      </c>
      <c r="K16" s="109">
        <f>SUM(C16)</f>
        <v>7300</v>
      </c>
    </row>
    <row r="17" ht="15.75" spans="1:11">
      <c r="A17" s="104" t="s">
        <v>36</v>
      </c>
      <c r="B17" s="105">
        <f>'18公共收预'!G17</f>
        <v>9188</v>
      </c>
      <c r="C17" s="102">
        <v>9800</v>
      </c>
      <c r="D17" s="105">
        <f t="shared" si="4"/>
        <v>612</v>
      </c>
      <c r="E17" s="103">
        <f t="shared" si="0"/>
        <v>6.6608619939051</v>
      </c>
      <c r="F17" s="102">
        <v>32000</v>
      </c>
      <c r="G17" s="105">
        <f t="shared" si="1"/>
        <v>22812</v>
      </c>
      <c r="H17" s="103">
        <f t="shared" si="3"/>
        <v>248.280365694384</v>
      </c>
      <c r="I17" s="168"/>
      <c r="J17" s="109">
        <f>'18公共收预'!N17</f>
        <v>9188</v>
      </c>
      <c r="K17" s="109">
        <f>SUM(C17)</f>
        <v>9800</v>
      </c>
    </row>
    <row r="18" ht="15.75" spans="1:11">
      <c r="A18" s="104" t="s">
        <v>37</v>
      </c>
      <c r="B18" s="105">
        <f>'18公共收预'!G18</f>
        <v>28973</v>
      </c>
      <c r="C18" s="102">
        <v>33000</v>
      </c>
      <c r="D18" s="105">
        <f t="shared" si="4"/>
        <v>4027</v>
      </c>
      <c r="E18" s="103">
        <f t="shared" si="0"/>
        <v>13.8991474821385</v>
      </c>
      <c r="F18" s="102">
        <v>14000</v>
      </c>
      <c r="G18" s="105">
        <f t="shared" si="1"/>
        <v>-14973</v>
      </c>
      <c r="H18" s="103">
        <f t="shared" si="3"/>
        <v>-51.6791495530321</v>
      </c>
      <c r="I18" s="168"/>
      <c r="J18" s="109">
        <f>'18公共收预'!N18</f>
        <v>28973</v>
      </c>
      <c r="K18" s="109">
        <f>SUM(C18)</f>
        <v>33000</v>
      </c>
    </row>
    <row r="19" ht="15.75" spans="1:11">
      <c r="A19" s="164" t="s">
        <v>262</v>
      </c>
      <c r="B19" s="105">
        <f>SUM(B20:B23,B28)</f>
        <v>68800</v>
      </c>
      <c r="C19" s="105">
        <f>SUM(C20:C23,C28)</f>
        <v>58200</v>
      </c>
      <c r="D19" s="105">
        <f t="shared" si="4"/>
        <v>-10600</v>
      </c>
      <c r="E19" s="103">
        <f t="shared" si="0"/>
        <v>-15.4069767441861</v>
      </c>
      <c r="F19" s="105">
        <f>SUM(F20:F23)</f>
        <v>70230</v>
      </c>
      <c r="G19" s="105">
        <f t="shared" si="1"/>
        <v>1430</v>
      </c>
      <c r="H19" s="103">
        <f t="shared" si="3"/>
        <v>2.07848837209301</v>
      </c>
      <c r="I19" s="115"/>
      <c r="J19" s="169">
        <f>SUM(B19)</f>
        <v>68800</v>
      </c>
      <c r="K19" s="169">
        <f>C19</f>
        <v>58200</v>
      </c>
    </row>
    <row r="20" ht="15.75" spans="1:11">
      <c r="A20" s="104" t="s">
        <v>39</v>
      </c>
      <c r="B20" s="102">
        <f>'18公共收预'!G20</f>
        <v>4374</v>
      </c>
      <c r="C20" s="102">
        <v>4500</v>
      </c>
      <c r="D20" s="105">
        <f t="shared" si="4"/>
        <v>126</v>
      </c>
      <c r="E20" s="103">
        <f t="shared" si="0"/>
        <v>2.88065843621399</v>
      </c>
      <c r="F20" s="102">
        <v>3200</v>
      </c>
      <c r="G20" s="105">
        <f t="shared" si="1"/>
        <v>-1174</v>
      </c>
      <c r="H20" s="103">
        <f t="shared" si="3"/>
        <v>-26.8404206675812</v>
      </c>
      <c r="I20" s="115"/>
      <c r="J20" s="109">
        <f>'18公共收预'!N20</f>
        <v>4374</v>
      </c>
      <c r="K20" s="109">
        <f t="shared" ref="K20:K28" si="5">C20</f>
        <v>4500</v>
      </c>
    </row>
    <row r="21" ht="15.75" spans="1:11">
      <c r="A21" s="104" t="s">
        <v>40</v>
      </c>
      <c r="B21" s="102">
        <f>'18公共收预'!G21</f>
        <v>16043</v>
      </c>
      <c r="C21" s="102">
        <f>12000+3000</f>
        <v>15000</v>
      </c>
      <c r="D21" s="105">
        <f t="shared" si="4"/>
        <v>-1043</v>
      </c>
      <c r="E21" s="103">
        <f t="shared" si="0"/>
        <v>-6.50127781586986</v>
      </c>
      <c r="F21" s="102">
        <v>47600</v>
      </c>
      <c r="G21" s="105">
        <f t="shared" si="1"/>
        <v>31557</v>
      </c>
      <c r="H21" s="103">
        <f t="shared" si="3"/>
        <v>196.702611730973</v>
      </c>
      <c r="I21" s="115"/>
      <c r="J21" s="109">
        <f>'18公共收预'!N21</f>
        <v>16043</v>
      </c>
      <c r="K21" s="109">
        <f t="shared" si="5"/>
        <v>15000</v>
      </c>
    </row>
    <row r="22" ht="15.75" spans="1:11">
      <c r="A22" s="104" t="s">
        <v>41</v>
      </c>
      <c r="B22" s="102">
        <f>'18公共收预'!G22</f>
        <v>34980</v>
      </c>
      <c r="C22" s="102">
        <f>21060-3000</f>
        <v>18060</v>
      </c>
      <c r="D22" s="105">
        <f t="shared" si="4"/>
        <v>-16920</v>
      </c>
      <c r="E22" s="103">
        <f t="shared" si="0"/>
        <v>-48.3704974271012</v>
      </c>
      <c r="F22" s="102">
        <v>13000</v>
      </c>
      <c r="G22" s="105">
        <f t="shared" si="1"/>
        <v>-21980</v>
      </c>
      <c r="H22" s="103">
        <f t="shared" si="3"/>
        <v>-62.8359062321327</v>
      </c>
      <c r="I22" s="115"/>
      <c r="J22" s="109">
        <f>'18公共收预'!N22</f>
        <v>34980</v>
      </c>
      <c r="K22" s="109">
        <f t="shared" si="5"/>
        <v>18060</v>
      </c>
    </row>
    <row r="23" ht="15.75" spans="1:11">
      <c r="A23" s="104" t="s">
        <v>42</v>
      </c>
      <c r="B23" s="102">
        <f>SUM(B24:B27)</f>
        <v>13382</v>
      </c>
      <c r="C23" s="102">
        <f>SUM(C24:C27)</f>
        <v>20640</v>
      </c>
      <c r="D23" s="102">
        <f>SUM(D24:D27)</f>
        <v>7258</v>
      </c>
      <c r="E23" s="103">
        <f t="shared" si="0"/>
        <v>54.2370348228964</v>
      </c>
      <c r="F23" s="102">
        <f>SUM(F24:F27)</f>
        <v>6430</v>
      </c>
      <c r="G23" s="105">
        <f t="shared" si="1"/>
        <v>-6952</v>
      </c>
      <c r="H23" s="103">
        <f t="shared" si="3"/>
        <v>-51.9503811089523</v>
      </c>
      <c r="I23" s="170"/>
      <c r="J23" s="109">
        <f>'18公共收预'!N23</f>
        <v>13382</v>
      </c>
      <c r="K23" s="109">
        <f t="shared" si="5"/>
        <v>20640</v>
      </c>
    </row>
    <row r="24" ht="15.75" spans="1:11">
      <c r="A24" s="104" t="s">
        <v>263</v>
      </c>
      <c r="B24" s="102">
        <f>'18公共收预'!G24</f>
        <v>8000</v>
      </c>
      <c r="C24" s="102">
        <v>12500</v>
      </c>
      <c r="D24" s="105">
        <f t="shared" ref="D24:D28" si="6">SUM(C24-B24)</f>
        <v>4500</v>
      </c>
      <c r="E24" s="103">
        <f t="shared" si="0"/>
        <v>56.25</v>
      </c>
      <c r="F24" s="102">
        <v>180</v>
      </c>
      <c r="G24" s="105">
        <f t="shared" si="1"/>
        <v>-7820</v>
      </c>
      <c r="H24" s="103">
        <f t="shared" si="3"/>
        <v>-97.75</v>
      </c>
      <c r="I24" s="115" t="s">
        <v>264</v>
      </c>
      <c r="J24" s="109">
        <f>'18公共收预'!N24</f>
        <v>8000</v>
      </c>
      <c r="K24" s="109">
        <f t="shared" si="5"/>
        <v>12500</v>
      </c>
    </row>
    <row r="25" ht="15.75" spans="1:11">
      <c r="A25" s="104" t="s">
        <v>44</v>
      </c>
      <c r="B25" s="102">
        <f>'18公共收预'!G25</f>
        <v>4800</v>
      </c>
      <c r="C25" s="102">
        <v>7500</v>
      </c>
      <c r="D25" s="105">
        <f t="shared" si="6"/>
        <v>2700</v>
      </c>
      <c r="E25" s="103">
        <f t="shared" si="0"/>
        <v>56.25</v>
      </c>
      <c r="F25" s="102">
        <v>6250</v>
      </c>
      <c r="G25" s="105"/>
      <c r="H25" s="103"/>
      <c r="I25" s="115" t="s">
        <v>265</v>
      </c>
      <c r="J25" s="109">
        <f>'18公共收预'!N25</f>
        <v>4800</v>
      </c>
      <c r="K25" s="109">
        <f t="shared" si="5"/>
        <v>7500</v>
      </c>
    </row>
    <row r="26" ht="15.75" spans="1:11">
      <c r="A26" s="104" t="s">
        <v>45</v>
      </c>
      <c r="B26" s="102">
        <f>'18公共收预'!G26</f>
        <v>549</v>
      </c>
      <c r="C26" s="102">
        <v>600</v>
      </c>
      <c r="D26" s="105">
        <f t="shared" si="6"/>
        <v>51</v>
      </c>
      <c r="E26" s="103">
        <f t="shared" si="0"/>
        <v>9.28961748633881</v>
      </c>
      <c r="F26" s="102"/>
      <c r="G26" s="105"/>
      <c r="H26" s="103"/>
      <c r="I26" s="115"/>
      <c r="J26" s="109">
        <f>'18公共收预'!N26</f>
        <v>549</v>
      </c>
      <c r="K26" s="109">
        <f t="shared" si="5"/>
        <v>600</v>
      </c>
    </row>
    <row r="27" ht="15.75" spans="1:11">
      <c r="A27" s="104" t="s">
        <v>46</v>
      </c>
      <c r="B27" s="102">
        <f>'18公共收预'!G27</f>
        <v>33</v>
      </c>
      <c r="C27" s="102">
        <v>40</v>
      </c>
      <c r="D27" s="105">
        <f t="shared" si="6"/>
        <v>7</v>
      </c>
      <c r="E27" s="103">
        <f t="shared" si="0"/>
        <v>21.2121212121212</v>
      </c>
      <c r="F27" s="102"/>
      <c r="G27" s="105">
        <f>SUM(F27-B27)</f>
        <v>-33</v>
      </c>
      <c r="H27" s="103">
        <f>SUM(F27/B27)*100-100</f>
        <v>-100</v>
      </c>
      <c r="I27" s="115"/>
      <c r="J27" s="109">
        <f>'18公共收预'!N27</f>
        <v>33</v>
      </c>
      <c r="K27" s="109">
        <f t="shared" si="5"/>
        <v>40</v>
      </c>
    </row>
    <row r="28" ht="15.75" spans="1:11">
      <c r="A28" s="104" t="s">
        <v>47</v>
      </c>
      <c r="B28" s="102">
        <f>'18公共收预'!G28</f>
        <v>21</v>
      </c>
      <c r="C28" s="102"/>
      <c r="D28" s="105">
        <f t="shared" si="6"/>
        <v>-21</v>
      </c>
      <c r="E28" s="103">
        <f t="shared" si="0"/>
        <v>-100</v>
      </c>
      <c r="F28" s="102"/>
      <c r="G28" s="105"/>
      <c r="H28" s="103"/>
      <c r="I28" s="170"/>
      <c r="J28" s="109">
        <f>'18公共收预'!N28</f>
        <v>21</v>
      </c>
      <c r="K28" s="109">
        <f t="shared" si="5"/>
        <v>0</v>
      </c>
    </row>
    <row r="29" spans="11:11">
      <c r="K29" s="109"/>
    </row>
    <row r="30" spans="2:3">
      <c r="B30" s="109"/>
      <c r="C30" s="165"/>
    </row>
  </sheetData>
  <mergeCells count="8">
    <mergeCell ref="A2:I2"/>
    <mergeCell ref="A3:I3"/>
    <mergeCell ref="D4:E4"/>
    <mergeCell ref="C5:E5"/>
    <mergeCell ref="F5:H5"/>
    <mergeCell ref="A5:A6"/>
    <mergeCell ref="B5:B6"/>
    <mergeCell ref="I5:I6"/>
  </mergeCells>
  <printOptions horizontalCentered="1"/>
  <pageMargins left="0.196527777777778" right="0.196527777777778" top="0.826388888888889" bottom="0.66875" header="0.196527777777778" footer="0.196527777777778"/>
  <pageSetup paperSize="9" scale="9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Zeros="0" workbookViewId="0">
      <selection activeCell="A1" sqref="A1"/>
    </sheetView>
  </sheetViews>
  <sheetFormatPr defaultColWidth="9" defaultRowHeight="14.25"/>
  <cols>
    <col min="1" max="1" width="30.5" customWidth="1"/>
    <col min="2" max="2" width="9.2" hidden="1" customWidth="1"/>
    <col min="3" max="3" width="11.2" customWidth="1"/>
    <col min="4" max="4" width="11.1" customWidth="1"/>
    <col min="5" max="5" width="8.7" customWidth="1"/>
    <col min="6" max="6" width="7.6" customWidth="1"/>
    <col min="7" max="7" width="54.4" customWidth="1"/>
    <col min="8" max="8" width="10.2" customWidth="1"/>
    <col min="9" max="9" width="11.2" customWidth="1"/>
    <col min="10" max="10" width="10.2" customWidth="1"/>
  </cols>
  <sheetData>
    <row r="1" ht="26.25" customHeight="1" spans="1:1">
      <c r="A1" s="120" t="s">
        <v>266</v>
      </c>
    </row>
    <row r="2" ht="28.5" spans="1:7">
      <c r="A2" s="151" t="s">
        <v>267</v>
      </c>
      <c r="B2" s="151"/>
      <c r="C2" s="151"/>
      <c r="D2" s="151"/>
      <c r="E2" s="151"/>
      <c r="F2" s="151"/>
      <c r="G2" s="151"/>
    </row>
    <row r="3" spans="1:7">
      <c r="A3" s="73" t="s">
        <v>182</v>
      </c>
      <c r="B3" s="73"/>
      <c r="C3" s="73"/>
      <c r="D3" s="73"/>
      <c r="E3" s="73"/>
      <c r="F3" s="73"/>
      <c r="G3" s="73"/>
    </row>
    <row r="4" ht="15.75" spans="1:7">
      <c r="A4" s="74" t="s">
        <v>3</v>
      </c>
      <c r="B4" s="75"/>
      <c r="C4" s="75"/>
      <c r="D4" s="75"/>
      <c r="E4" s="75"/>
      <c r="F4" s="75"/>
      <c r="G4" s="76" t="s">
        <v>268</v>
      </c>
    </row>
    <row r="5" ht="18" customHeight="1" spans="1:7">
      <c r="A5" s="152" t="s">
        <v>269</v>
      </c>
      <c r="B5" s="153" t="s">
        <v>270</v>
      </c>
      <c r="C5" s="153" t="s">
        <v>271</v>
      </c>
      <c r="D5" s="153" t="s">
        <v>272</v>
      </c>
      <c r="E5" s="153" t="s">
        <v>273</v>
      </c>
      <c r="F5" s="153" t="s">
        <v>168</v>
      </c>
      <c r="G5" s="154" t="s">
        <v>274</v>
      </c>
    </row>
    <row r="6" ht="18" customHeight="1" spans="1:7">
      <c r="A6" s="152"/>
      <c r="B6" s="153"/>
      <c r="C6" s="153"/>
      <c r="D6" s="153"/>
      <c r="E6" s="153"/>
      <c r="F6" s="153"/>
      <c r="G6" s="80"/>
    </row>
    <row r="7" ht="20.25" customHeight="1" spans="1:11">
      <c r="A7" s="81" t="s">
        <v>275</v>
      </c>
      <c r="B7" s="82">
        <f>SUM(B8:B27)</f>
        <v>123644</v>
      </c>
      <c r="C7" s="83">
        <f>SUM(C8:C29)</f>
        <v>541242</v>
      </c>
      <c r="D7" s="83">
        <f>SUM(D8:D29)</f>
        <v>535741</v>
      </c>
      <c r="E7" s="83">
        <f>D7-C7</f>
        <v>-5501</v>
      </c>
      <c r="F7" s="84">
        <f t="shared" ref="F7:F25" si="0">SUM(E7/C7)*100</f>
        <v>-1.01636606176165</v>
      </c>
      <c r="G7" s="85" t="s">
        <v>276</v>
      </c>
      <c r="J7" s="156"/>
      <c r="K7" s="156"/>
    </row>
    <row r="8" ht="20.25" customHeight="1" spans="1:7">
      <c r="A8" s="155" t="s">
        <v>61</v>
      </c>
      <c r="B8" s="82">
        <v>19139</v>
      </c>
      <c r="C8" s="83">
        <v>119438</v>
      </c>
      <c r="D8" s="83">
        <v>132143</v>
      </c>
      <c r="E8" s="83">
        <f t="shared" ref="E8:E25" si="1">SUM(D8-C8)</f>
        <v>12705</v>
      </c>
      <c r="F8" s="84">
        <f t="shared" si="0"/>
        <v>10.6373181064653</v>
      </c>
      <c r="G8" s="85"/>
    </row>
    <row r="9" ht="20.25" customHeight="1" spans="1:7">
      <c r="A9" s="155" t="s">
        <v>62</v>
      </c>
      <c r="B9" s="82">
        <v>124</v>
      </c>
      <c r="C9" s="83">
        <v>252</v>
      </c>
      <c r="D9" s="83">
        <v>266</v>
      </c>
      <c r="E9" s="83">
        <f t="shared" si="1"/>
        <v>14</v>
      </c>
      <c r="F9" s="84">
        <f t="shared" si="0"/>
        <v>5.55555555555556</v>
      </c>
      <c r="G9" s="85"/>
    </row>
    <row r="10" ht="20.25" customHeight="1" spans="1:7">
      <c r="A10" s="155" t="s">
        <v>63</v>
      </c>
      <c r="B10" s="82">
        <v>6335</v>
      </c>
      <c r="C10" s="83">
        <v>12011</v>
      </c>
      <c r="D10" s="83">
        <v>10257</v>
      </c>
      <c r="E10" s="83">
        <f t="shared" si="1"/>
        <v>-1754</v>
      </c>
      <c r="F10" s="84">
        <f t="shared" si="0"/>
        <v>-14.6032803263675</v>
      </c>
      <c r="G10" s="85"/>
    </row>
    <row r="11" ht="20.25" customHeight="1" spans="1:7">
      <c r="A11" s="155" t="s">
        <v>64</v>
      </c>
      <c r="B11" s="82">
        <v>24267</v>
      </c>
      <c r="C11" s="83">
        <v>47481</v>
      </c>
      <c r="D11" s="83">
        <v>43191</v>
      </c>
      <c r="E11" s="83">
        <f t="shared" si="1"/>
        <v>-4290</v>
      </c>
      <c r="F11" s="84">
        <f t="shared" si="0"/>
        <v>-9.03519302457825</v>
      </c>
      <c r="G11" s="85"/>
    </row>
    <row r="12" ht="20.25" customHeight="1" spans="1:7">
      <c r="A12" s="155" t="s">
        <v>65</v>
      </c>
      <c r="B12" s="82">
        <v>2223</v>
      </c>
      <c r="C12" s="83">
        <v>6532</v>
      </c>
      <c r="D12" s="83">
        <v>6551</v>
      </c>
      <c r="E12" s="83">
        <f t="shared" si="1"/>
        <v>19</v>
      </c>
      <c r="F12" s="84">
        <f t="shared" si="0"/>
        <v>0.290875688916105</v>
      </c>
      <c r="G12" s="85"/>
    </row>
    <row r="13" ht="20.25" customHeight="1" spans="1:7">
      <c r="A13" s="155" t="s">
        <v>66</v>
      </c>
      <c r="B13" s="82">
        <v>2950</v>
      </c>
      <c r="C13" s="83">
        <v>3698</v>
      </c>
      <c r="D13" s="83">
        <v>6111</v>
      </c>
      <c r="E13" s="83">
        <f t="shared" si="1"/>
        <v>2413</v>
      </c>
      <c r="F13" s="84">
        <f t="shared" si="0"/>
        <v>65.2514872904273</v>
      </c>
      <c r="G13" s="85"/>
    </row>
    <row r="14" ht="20.25" customHeight="1" spans="1:7">
      <c r="A14" s="155" t="s">
        <v>68</v>
      </c>
      <c r="B14" s="82">
        <v>17102</v>
      </c>
      <c r="C14" s="83">
        <v>99757</v>
      </c>
      <c r="D14" s="83">
        <v>87490</v>
      </c>
      <c r="E14" s="83">
        <f t="shared" si="1"/>
        <v>-12267</v>
      </c>
      <c r="F14" s="84">
        <f t="shared" si="0"/>
        <v>-12.2968814218551</v>
      </c>
      <c r="G14" s="85"/>
    </row>
    <row r="15" ht="20.25" customHeight="1" spans="1:7">
      <c r="A15" s="155" t="s">
        <v>69</v>
      </c>
      <c r="B15" s="82">
        <v>8520</v>
      </c>
      <c r="C15" s="83">
        <v>64258</v>
      </c>
      <c r="D15" s="83">
        <v>29196</v>
      </c>
      <c r="E15" s="83">
        <f t="shared" si="1"/>
        <v>-35062</v>
      </c>
      <c r="F15" s="84">
        <f t="shared" si="0"/>
        <v>-54.5644122132653</v>
      </c>
      <c r="G15" s="85"/>
    </row>
    <row r="16" ht="20.25" customHeight="1" spans="1:7">
      <c r="A16" s="155" t="s">
        <v>71</v>
      </c>
      <c r="B16" s="82">
        <v>412</v>
      </c>
      <c r="C16" s="83">
        <v>1436</v>
      </c>
      <c r="D16" s="83">
        <v>1488</v>
      </c>
      <c r="E16" s="83">
        <f t="shared" si="1"/>
        <v>52</v>
      </c>
      <c r="F16" s="84">
        <f t="shared" si="0"/>
        <v>3.62116991643454</v>
      </c>
      <c r="G16" s="85"/>
    </row>
    <row r="17" ht="20.25" customHeight="1" spans="1:7">
      <c r="A17" s="155" t="s">
        <v>73</v>
      </c>
      <c r="B17" s="82">
        <v>3722</v>
      </c>
      <c r="C17" s="83">
        <v>20725</v>
      </c>
      <c r="D17" s="83">
        <v>26314</v>
      </c>
      <c r="E17" s="83">
        <f t="shared" si="1"/>
        <v>5589</v>
      </c>
      <c r="F17" s="84">
        <f t="shared" si="0"/>
        <v>26.9674306393245</v>
      </c>
      <c r="G17" s="85"/>
    </row>
    <row r="18" ht="20.25" customHeight="1" spans="1:7">
      <c r="A18" s="155" t="s">
        <v>75</v>
      </c>
      <c r="B18" s="82">
        <v>6262</v>
      </c>
      <c r="C18" s="83">
        <v>25152</v>
      </c>
      <c r="D18" s="83">
        <f>33817+175+155</f>
        <v>34147</v>
      </c>
      <c r="E18" s="83">
        <f t="shared" si="1"/>
        <v>8995</v>
      </c>
      <c r="F18" s="84">
        <f t="shared" si="0"/>
        <v>35.7625636132315</v>
      </c>
      <c r="G18" s="85"/>
    </row>
    <row r="19" ht="20.25" customHeight="1" spans="1:7">
      <c r="A19" s="155" t="s">
        <v>76</v>
      </c>
      <c r="B19" s="82">
        <v>833</v>
      </c>
      <c r="C19" s="83">
        <v>10519</v>
      </c>
      <c r="D19" s="83">
        <v>11936</v>
      </c>
      <c r="E19" s="83">
        <f t="shared" si="1"/>
        <v>1417</v>
      </c>
      <c r="F19" s="84">
        <f t="shared" si="0"/>
        <v>13.4708622492632</v>
      </c>
      <c r="G19" s="85"/>
    </row>
    <row r="20" ht="20.25" customHeight="1" spans="1:7">
      <c r="A20" s="155" t="s">
        <v>78</v>
      </c>
      <c r="B20" s="82">
        <v>4598</v>
      </c>
      <c r="C20" s="83">
        <v>8817</v>
      </c>
      <c r="D20" s="83">
        <v>12337</v>
      </c>
      <c r="E20" s="83">
        <f t="shared" si="1"/>
        <v>3520</v>
      </c>
      <c r="F20" s="84">
        <f t="shared" si="0"/>
        <v>39.922876261767</v>
      </c>
      <c r="G20" s="85"/>
    </row>
    <row r="21" ht="20.25" customHeight="1" spans="1:7">
      <c r="A21" s="155" t="s">
        <v>79</v>
      </c>
      <c r="B21" s="82"/>
      <c r="C21" s="83">
        <v>269</v>
      </c>
      <c r="D21" s="83">
        <v>302</v>
      </c>
      <c r="E21" s="83">
        <f t="shared" si="1"/>
        <v>33</v>
      </c>
      <c r="F21" s="84">
        <f t="shared" si="0"/>
        <v>12.2676579925651</v>
      </c>
      <c r="G21" s="85"/>
    </row>
    <row r="22" ht="20.25" customHeight="1" spans="1:7">
      <c r="A22" s="155" t="s">
        <v>80</v>
      </c>
      <c r="B22" s="82"/>
      <c r="C22" s="83">
        <v>15</v>
      </c>
      <c r="D22" s="83">
        <v>15</v>
      </c>
      <c r="E22" s="83">
        <f t="shared" si="1"/>
        <v>0</v>
      </c>
      <c r="F22" s="84">
        <f t="shared" si="0"/>
        <v>0</v>
      </c>
      <c r="G22" s="85"/>
    </row>
    <row r="23" ht="20.25" customHeight="1" spans="1:7">
      <c r="A23" s="155" t="s">
        <v>82</v>
      </c>
      <c r="B23" s="82"/>
      <c r="C23" s="83">
        <v>2503</v>
      </c>
      <c r="D23" s="83">
        <v>4405</v>
      </c>
      <c r="E23" s="83">
        <f t="shared" si="1"/>
        <v>1902</v>
      </c>
      <c r="F23" s="84">
        <f t="shared" si="0"/>
        <v>75.9888134238913</v>
      </c>
      <c r="G23" s="85"/>
    </row>
    <row r="24" ht="20.25" customHeight="1" spans="1:7">
      <c r="A24" s="155" t="s">
        <v>83</v>
      </c>
      <c r="B24" s="82"/>
      <c r="C24" s="83">
        <v>9505</v>
      </c>
      <c r="D24" s="83">
        <v>8638</v>
      </c>
      <c r="E24" s="83">
        <f t="shared" si="1"/>
        <v>-867</v>
      </c>
      <c r="F24" s="84">
        <f t="shared" si="0"/>
        <v>-9.12151499210942</v>
      </c>
      <c r="G24" s="85"/>
    </row>
    <row r="25" ht="20.25" customHeight="1" spans="1:7">
      <c r="A25" s="155" t="s">
        <v>85</v>
      </c>
      <c r="B25" s="82"/>
      <c r="C25" s="83">
        <v>60</v>
      </c>
      <c r="D25" s="83">
        <v>70</v>
      </c>
      <c r="E25" s="83">
        <f t="shared" si="1"/>
        <v>10</v>
      </c>
      <c r="F25" s="84">
        <f t="shared" si="0"/>
        <v>16.6666666666667</v>
      </c>
      <c r="G25" s="85"/>
    </row>
    <row r="26" ht="20.25" customHeight="1" spans="1:7">
      <c r="A26" s="155" t="s">
        <v>277</v>
      </c>
      <c r="B26" s="82"/>
      <c r="C26" s="83"/>
      <c r="D26" s="83">
        <v>2050</v>
      </c>
      <c r="E26" s="83"/>
      <c r="F26" s="84"/>
      <c r="G26" s="85" t="s">
        <v>278</v>
      </c>
    </row>
    <row r="27" ht="20.25" customHeight="1" spans="1:7">
      <c r="A27" s="155" t="s">
        <v>279</v>
      </c>
      <c r="B27" s="82">
        <v>27157</v>
      </c>
      <c r="C27" s="83">
        <v>99004</v>
      </c>
      <c r="D27" s="83">
        <v>108128</v>
      </c>
      <c r="E27" s="83">
        <f>SUM(D27-C27)</f>
        <v>9124</v>
      </c>
      <c r="F27" s="84">
        <f>SUM(E27/C27)*100</f>
        <v>9.21578926103996</v>
      </c>
      <c r="G27" s="85" t="s">
        <v>280</v>
      </c>
    </row>
    <row r="28" ht="20.25" customHeight="1" spans="1:7">
      <c r="A28" s="155" t="s">
        <v>281</v>
      </c>
      <c r="B28" s="82"/>
      <c r="C28" s="83">
        <v>10</v>
      </c>
      <c r="D28" s="83">
        <v>10</v>
      </c>
      <c r="E28" s="83">
        <f>SUM(D28-C28)</f>
        <v>0</v>
      </c>
      <c r="F28" s="84">
        <f>SUM(E28/C28)*100</f>
        <v>0</v>
      </c>
      <c r="G28" s="85"/>
    </row>
    <row r="29" ht="20.25" customHeight="1" spans="1:7">
      <c r="A29" s="155" t="s">
        <v>282</v>
      </c>
      <c r="B29" s="82"/>
      <c r="C29" s="83">
        <v>9800</v>
      </c>
      <c r="D29" s="83">
        <v>10696</v>
      </c>
      <c r="E29" s="83">
        <f>SUM(D29-C29)</f>
        <v>896</v>
      </c>
      <c r="F29" s="84">
        <f>SUM(E29/C29)*100</f>
        <v>9.14285714285714</v>
      </c>
      <c r="G29" s="85"/>
    </row>
  </sheetData>
  <mergeCells count="9"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275" right="0.236111111111111" top="0.629861111111111" bottom="0.629861111111111" header="0.196527777777778" footer="0.156944444444444"/>
  <pageSetup paperSize="9" scale="8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18公共收预</vt:lpstr>
      <vt:lpstr>18公共支出预计 </vt:lpstr>
      <vt:lpstr>18公共预算平衡</vt:lpstr>
      <vt:lpstr>18基金收预</vt:lpstr>
      <vt:lpstr>18基金支出预计 </vt:lpstr>
      <vt:lpstr>18基金预算平衡</vt:lpstr>
      <vt:lpstr>2018年社保基金收支</vt:lpstr>
      <vt:lpstr>19公共收预 </vt:lpstr>
      <vt:lpstr>2018－2019公共支比</vt:lpstr>
      <vt:lpstr>一般公共预算支出功能分类</vt:lpstr>
      <vt:lpstr>一般公共预算支出经济分类</vt:lpstr>
      <vt:lpstr>19基金收预 </vt:lpstr>
      <vt:lpstr>2018－2019基金支比</vt:lpstr>
      <vt:lpstr>2019年国有资本经营收入预算</vt:lpstr>
      <vt:lpstr>2019年国有资本经营支出预算</vt:lpstr>
      <vt:lpstr>2019年社保基金收入预算 </vt:lpstr>
      <vt:lpstr>2019年社保基金支出预算 </vt:lpstr>
      <vt:lpstr>2018年政府一般债务限额和余额情况表</vt:lpstr>
      <vt:lpstr>2018年政府专项债务限额和余额情况 </vt:lpstr>
      <vt:lpstr>2018年-2019年蔡甸区一般公共预算税收返还和转移支付表</vt:lpstr>
      <vt:lpstr>2018年-2019年蔡甸区政府性基金转移支付表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cz2</dc:creator>
  <cp:lastModifiedBy>阿多</cp:lastModifiedBy>
  <dcterms:created xsi:type="dcterms:W3CDTF">2005-11-21T01:46:00Z</dcterms:created>
  <cp:lastPrinted>2018-12-22T11:47:00Z</cp:lastPrinted>
  <dcterms:modified xsi:type="dcterms:W3CDTF">2019-04-02T08:56:10Z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